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CC" reservationPassword="A084"/>
  <workbookPr codeName="ThisWorkbook"/>
  <bookViews>
    <workbookView windowWidth="28800" windowHeight="12420" firstSheet="2" activeTab="6"/>
  </bookViews>
  <sheets>
    <sheet name="附表1 汇总表" sheetId="7" r:id="rId1"/>
    <sheet name="附表2 高速公路" sheetId="6" r:id="rId2"/>
    <sheet name="附表3 路网衔接项目" sheetId="8" r:id="rId3"/>
    <sheet name="附表4 国省及干线" sheetId="9" r:id="rId4"/>
    <sheet name="附表5 农村公路" sheetId="10" r:id="rId5"/>
    <sheet name="附表6 水运" sheetId="5" r:id="rId6"/>
    <sheet name="附表7 站场" sheetId="14" r:id="rId7"/>
    <sheet name="附表8 铁路航空" sheetId="16" r:id="rId8"/>
    <sheet name="附表9 公路、水路养护" sheetId="12" r:id="rId9"/>
    <sheet name="附表10 科技、标准与信息化" sheetId="15" r:id="rId10"/>
  </sheets>
  <definedNames>
    <definedName name="_xlnm.Print_Area" localSheetId="9">'附表10 科技、标准与信息化'!$A$1:$K$16</definedName>
    <definedName name="_xlnm.Print_Area" localSheetId="1">'附表2 高速公路'!$A$1:$K$16</definedName>
    <definedName name="_xlnm.Print_Area" localSheetId="2">'附表3 路网衔接项目'!$A$1:$K$16</definedName>
    <definedName name="_xlnm.Print_Area" localSheetId="3">'附表4 国省及干线'!$A$1:$K$17</definedName>
    <definedName name="_xlnm.Print_Area" localSheetId="4">'附表5 农村公路'!$A$1:$K$42</definedName>
    <definedName name="_xlnm.Print_Area" localSheetId="5">'附表6 水运'!$A$1:$K$17</definedName>
    <definedName name="_xlnm.Print_Area" localSheetId="6">'附表7 站场'!$A$1:$K$42</definedName>
    <definedName name="_xlnm.Print_Area" localSheetId="7">'附表8 铁路航空'!$A$1:$K$15</definedName>
    <definedName name="_xlnm.Print_Area" localSheetId="8">'附表9 公路、水路养护'!$A$1:$K$16</definedName>
    <definedName name="_xlnm.Print_Titles" localSheetId="0">'附表1 汇总表'!$1:$3</definedName>
    <definedName name="_xlnm.Print_Titles" localSheetId="9">'附表10 科技、标准与信息化'!$1:$3</definedName>
    <definedName name="_xlnm.Print_Titles" localSheetId="1">'附表2 高速公路'!$1:$3</definedName>
    <definedName name="_xlnm.Print_Titles" localSheetId="2">'附表3 路网衔接项目'!$1:$3</definedName>
    <definedName name="_xlnm.Print_Titles" localSheetId="3">'附表4 国省及干线'!$1:$3</definedName>
    <definedName name="_xlnm.Print_Titles" localSheetId="4">'附表5 农村公路'!$1:$3</definedName>
    <definedName name="_xlnm.Print_Titles" localSheetId="5">'附表6 水运'!$1:$3</definedName>
    <definedName name="_xlnm.Print_Titles" localSheetId="6">'附表7 站场'!$1:$3</definedName>
    <definedName name="_xlnm.Print_Titles" localSheetId="7">'附表8 铁路航空'!$1:$3</definedName>
    <definedName name="_xlnm.Print_Titles" localSheetId="8">'附表9 公路、水路养护'!$1:$3</definedName>
  </definedNames>
  <calcPr calcId="144525"/>
</workbook>
</file>

<file path=xl/sharedStrings.xml><?xml version="1.0" encoding="utf-8"?>
<sst xmlns="http://schemas.openxmlformats.org/spreadsheetml/2006/main" count="605" uniqueCount="261">
  <si>
    <t>附表1 资阳区交通运输“十四五”规划建设项目投资汇总表</t>
  </si>
  <si>
    <t>序 号</t>
  </si>
  <si>
    <t>项目名称</t>
  </si>
  <si>
    <t>建设地点</t>
  </si>
  <si>
    <t>建设起止年限</t>
  </si>
  <si>
    <t>总投资
（万元）</t>
  </si>
  <si>
    <t>分期建设投资（万元）</t>
  </si>
  <si>
    <t>备  注</t>
  </si>
  <si>
    <t>十三五</t>
  </si>
  <si>
    <t>十四五</t>
  </si>
  <si>
    <t>十五五</t>
  </si>
  <si>
    <t>合计</t>
  </si>
  <si>
    <t>高速公路</t>
  </si>
  <si>
    <t>资阳区</t>
  </si>
  <si>
    <t>2020年-2025年</t>
  </si>
  <si>
    <t>路网衔接</t>
  </si>
  <si>
    <t>2021年-2022年</t>
  </si>
  <si>
    <t>普通国道</t>
  </si>
  <si>
    <t>2020年-2035年</t>
  </si>
  <si>
    <t>普通省道及重要经济干线</t>
  </si>
  <si>
    <t>农村公路</t>
  </si>
  <si>
    <t>水运</t>
  </si>
  <si>
    <t>站场</t>
  </si>
  <si>
    <t>铁路、航空</t>
  </si>
  <si>
    <t>2020年-2028年</t>
  </si>
  <si>
    <t>公路、水路养护</t>
  </si>
  <si>
    <t>科技、标准与信息化</t>
  </si>
  <si>
    <t>2021年-2025年</t>
  </si>
  <si>
    <t>附表2 资阳区交通运输“十四五”规划高速公路建设项目表</t>
  </si>
  <si>
    <t>序
号</t>
  </si>
  <si>
    <t>建设性质</t>
  </si>
  <si>
    <t>建设内容（规模）</t>
  </si>
  <si>
    <t>18km</t>
  </si>
  <si>
    <t>益阳至常德高速扩容工程益阳段</t>
  </si>
  <si>
    <t>新建</t>
  </si>
  <si>
    <t>高速公路，资阳区境内路线全长18km</t>
  </si>
  <si>
    <t>2020年-2024年</t>
  </si>
  <si>
    <t>附表3 资阳区交通运输“十四五”规划路网衔接建设项目表</t>
  </si>
  <si>
    <t>11.79km</t>
  </si>
  <si>
    <t>“十三五”续建项目</t>
  </si>
  <si>
    <t>资阳区G5513长张高速迎风桥互通至G234公路</t>
  </si>
  <si>
    <t>改建</t>
  </si>
  <si>
    <t>二级公路，路基宽12m，路线全长6.886km</t>
  </si>
  <si>
    <t>2020年-2021年</t>
  </si>
  <si>
    <t>资阳区S223河坝村至刘王村公路</t>
  </si>
  <si>
    <t>三级公路，路基宽8.5m，路线全长4.902km</t>
  </si>
  <si>
    <t>附表4 资阳区交通运输“十四五”规划普通国道、省道及重要经济干线建设项目表</t>
  </si>
  <si>
    <t>80.94km</t>
  </si>
  <si>
    <t>19.13km</t>
  </si>
  <si>
    <t>G234资阳区长春至赫山区谢林港公路（含青龙洲资江大桥）</t>
  </si>
  <si>
    <t>续建</t>
  </si>
  <si>
    <t>一级公路，路基宽度36m，路线全长2.24km</t>
  </si>
  <si>
    <t>2017年-2021年</t>
  </si>
  <si>
    <t>G319资阳区长春至迎风桥公路</t>
  </si>
  <si>
    <t>改建一级公路，路基宽度20m，路线全长16.89km，其中桥梁长度20m</t>
  </si>
  <si>
    <t>2022年-2023年</t>
  </si>
  <si>
    <t>纳入省“十四五”规划</t>
  </si>
  <si>
    <t>普通省道</t>
  </si>
  <si>
    <t>28.73km</t>
  </si>
  <si>
    <t>“十四五”新开工项目</t>
  </si>
  <si>
    <t>S317资阳区张家塞至汉寿县百禄桥公路资阳段(含张家塞大桥)</t>
  </si>
  <si>
    <t>二级公路，路基宽度12m，路线全长9.885km,其中桥梁长度958m</t>
  </si>
  <si>
    <t>2022年-2024年</t>
  </si>
  <si>
    <t>S319湘阴县南湖洲至资阳区茈湖口公路(含资江特大桥)</t>
  </si>
  <si>
    <t>二级公路，路基宽度12m，资阳区境内路线全长1.33km，其中桥梁宽度12m,桥梁长度674m</t>
  </si>
  <si>
    <t>2024年-2026年</t>
  </si>
  <si>
    <t>纳入市“十四五”规划</t>
  </si>
  <si>
    <t>S223资阳汉寿界至河坝公路</t>
  </si>
  <si>
    <t>二级公路，路基宽度12m，路线全长6.10km</t>
  </si>
  <si>
    <t>2025年-2027年</t>
  </si>
  <si>
    <t>S319资阳区南冲口至紫罗桥公路</t>
  </si>
  <si>
    <t>二级公路，路基宽度12m，路线全长11.41km，其中桥梁长度</t>
  </si>
  <si>
    <t>2025年-2028年</t>
  </si>
  <si>
    <t>纳入区“十四五”规划</t>
  </si>
  <si>
    <t>重要经济干线</t>
  </si>
  <si>
    <t>33.08km</t>
  </si>
  <si>
    <t>益阳港清水潭码头至长春公路</t>
  </si>
  <si>
    <t>二级公路，路基宽12m，路线全长8.125km</t>
  </si>
  <si>
    <t>沅江市太阳鸟至清水潭码头公路
（资阳段）</t>
  </si>
  <si>
    <t>二级公路，路基宽10m，资阳区境内路线全长17.27km</t>
  </si>
  <si>
    <t>2023年-2024年</t>
  </si>
  <si>
    <t>资阳区沙头至长春经开区公路
(含甘溪港大桥)</t>
  </si>
  <si>
    <t>一级公路，路基宽24.5m，路线全长7.68km，其中桥梁长度990m</t>
  </si>
  <si>
    <t>2023年-2026年</t>
  </si>
  <si>
    <t>附表5 资阳区交通运输“十四五”规划农村公路建设项目表</t>
  </si>
  <si>
    <t>168.09km</t>
  </si>
  <si>
    <t>（一）</t>
  </si>
  <si>
    <t>旅游路</t>
  </si>
  <si>
    <t>42.14km</t>
  </si>
  <si>
    <t>资阳区X020迎风桥至清水潭电排公路</t>
  </si>
  <si>
    <t>三级公路，路基宽8.5m，路线全长12.438km</t>
  </si>
  <si>
    <t>资阳区幸福渠至黄家湖公路</t>
  </si>
  <si>
    <t>三级公路，路基宽8.5m，路线全长12.907km</t>
  </si>
  <si>
    <t>2021年-2023年</t>
  </si>
  <si>
    <t>紫薇村通景公路</t>
  </si>
  <si>
    <t>四级公路，路基宽8m，路线全长5.122km</t>
  </si>
  <si>
    <t>2021年-2021年</t>
  </si>
  <si>
    <t>黄家湖生态旅游度假区通景公路</t>
  </si>
  <si>
    <t>四级公路，路基宽6m，路线全长5.67km</t>
  </si>
  <si>
    <t>南门湖通景公路</t>
  </si>
  <si>
    <t>四级公路，路基宽6m，路线全长6.00km</t>
  </si>
  <si>
    <t>2022年-2022年</t>
  </si>
  <si>
    <t>（二）</t>
  </si>
  <si>
    <t>资源路、产业路</t>
  </si>
  <si>
    <t>77.19km</t>
  </si>
  <si>
    <t>资阳区黄花仑茶业产业路</t>
  </si>
  <si>
    <t>四级公路，路基宽6m，路线全长3.05km</t>
  </si>
  <si>
    <t>资阳区Y221(G319迎风桥镇至白塘村)公路改扩建工程</t>
  </si>
  <si>
    <t>四级公路，路基宽6m，路线全长6.08km</t>
  </si>
  <si>
    <t>刘家湖林场资源产业路</t>
  </si>
  <si>
    <t>四级公路，路基宽6m，路线全长8.665km</t>
  </si>
  <si>
    <t>黄花梨基地产业资源路</t>
  </si>
  <si>
    <t>四级公路，路基宽6m，路线全长5.92km</t>
  </si>
  <si>
    <t>资阳区长泊湖生态农业基地
产业资源路</t>
  </si>
  <si>
    <t>四级公路，路基宽6m，路线全长5.233km</t>
  </si>
  <si>
    <t>新材料产业资源路</t>
  </si>
  <si>
    <t>四级公路，路基宽6m，路线全长4.3km</t>
  </si>
  <si>
    <t>迷迭香基地产业资源路</t>
  </si>
  <si>
    <t>四级公路，路基宽6m，路线全长3.745km</t>
  </si>
  <si>
    <t>注南湖渔场资源产业路</t>
  </si>
  <si>
    <t>四级公路，路基宽6m，路线全长3km</t>
  </si>
  <si>
    <t>银鱼农业稻香湾资源产业路</t>
  </si>
  <si>
    <t>四级公路，路基宽6m，路线全长2.47km</t>
  </si>
  <si>
    <t>云茶谷生态农业基地产业路</t>
  </si>
  <si>
    <t>四级公路，路基宽6m，路线全长0.873km</t>
  </si>
  <si>
    <t>食品调料加工生产线建设项目</t>
  </si>
  <si>
    <t>四级公路，路基宽6m，路线全长1.456km</t>
  </si>
  <si>
    <t>资阳区飞羽农场内部道路</t>
  </si>
  <si>
    <t>四级公路，路基宽6m，路线全长0.59km</t>
  </si>
  <si>
    <t>资阳区永兴村至过鹿坪公路</t>
  </si>
  <si>
    <t>三级公路，路基宽8.5m，路线全长9.883km</t>
  </si>
  <si>
    <t>资阳区烈公桥至栗山坳公路</t>
  </si>
  <si>
    <t>二级公路，路基宽10m，路线全长7.16km</t>
  </si>
  <si>
    <t>资阳区迎风桥至南山坪公路</t>
  </si>
  <si>
    <t>二级公路，路基宽10m，路线全长14.312km</t>
  </si>
  <si>
    <t>（三）</t>
  </si>
  <si>
    <t>重要县乡道</t>
  </si>
  <si>
    <t>48.76km</t>
  </si>
  <si>
    <t>资阳区X003迎风桥至新桥河公路</t>
  </si>
  <si>
    <t>三级公路，路基宽7.5m，路线全长10.327km</t>
  </si>
  <si>
    <t>资阳区X005新源村至粑粑铺公路</t>
  </si>
  <si>
    <t>三级公路，路基宽7.5m，路线全长8.300km</t>
  </si>
  <si>
    <t>X014茈湖口镇至刘家湖国有林场公路</t>
  </si>
  <si>
    <t>三级公路，路基宽7.5m，路线全长8.665km</t>
  </si>
  <si>
    <t>资阳区X060茈湖口至沙头镇公路</t>
  </si>
  <si>
    <t>三级公路，路基宽7.5m，路线全长16.465km</t>
  </si>
  <si>
    <t>（四）</t>
  </si>
  <si>
    <t>农村公路其他建设项目</t>
  </si>
  <si>
    <t>窄路加宽</t>
  </si>
  <si>
    <t>69.627km</t>
  </si>
  <si>
    <t>通自然村公路</t>
  </si>
  <si>
    <t>80km</t>
  </si>
  <si>
    <t>危桥改造</t>
  </si>
  <si>
    <t>40座/2800㎡</t>
  </si>
  <si>
    <t>农村公路安保</t>
  </si>
  <si>
    <t>320km</t>
  </si>
  <si>
    <t>渡改桥</t>
  </si>
  <si>
    <t>2座</t>
  </si>
  <si>
    <t>附表6 资阳区交通运输“十四五”规划水运建设项目表</t>
  </si>
  <si>
    <t>序号</t>
  </si>
  <si>
    <t>（一）航道建设工程</t>
  </si>
  <si>
    <t>澧资航线益阳至沅江1000吨级航道</t>
  </si>
  <si>
    <t>疏通整治1000吨级航道25km，并配套建设支持保障系统</t>
  </si>
  <si>
    <t>资水毛角口至明朗1000吨级航道建设工程</t>
  </si>
  <si>
    <t>整治毛角口经茈湖口到明朗段1000吨级航道25公里</t>
  </si>
  <si>
    <t>（二）码头建设工程</t>
  </si>
  <si>
    <t>续建项目</t>
  </si>
  <si>
    <t>益阳港（清水潭码头）</t>
  </si>
  <si>
    <t>1000吨级泊位5个</t>
  </si>
  <si>
    <t>2020年-2022年</t>
  </si>
  <si>
    <t>新开工项目</t>
  </si>
  <si>
    <t>益阳银富石油有限公司清水潭
油库码头建设项目</t>
  </si>
  <si>
    <t>油罐6个，每个3300 m³，输油管线300米</t>
  </si>
  <si>
    <t>金源化工中转码头建设项目</t>
  </si>
  <si>
    <t>用地面积30亩，50 m×12m×2m趸船一艘、活动钢引连接桥38米</t>
  </si>
  <si>
    <t>旅游码头</t>
  </si>
  <si>
    <t>结合益阳港总规调整增设资阳区、古城、南门桥、张家塞旅游客运码头</t>
  </si>
  <si>
    <t>（三）锚地建设工程</t>
  </si>
  <si>
    <t>新桥河锚地工程</t>
  </si>
  <si>
    <t>新建1000吨级平普货航道锚地1处，锚位数10个，泊位总长度352m，布置1个工作船泊位和10个锚泊位</t>
  </si>
  <si>
    <t>附表7 资阳区交通运输“十四五”规划站场建设项目表</t>
  </si>
  <si>
    <t>（一）客运建设项目</t>
  </si>
  <si>
    <t>①、城市客运（公交）站</t>
  </si>
  <si>
    <t>益阳市资阳汽车站</t>
  </si>
  <si>
    <t>二级客运站，占地40亩</t>
  </si>
  <si>
    <t>②、乡镇客运站</t>
  </si>
  <si>
    <t>杨林坳客运站（兼做公交停保场）</t>
  </si>
  <si>
    <t>四级客运站
占地10亩，充电枪5支</t>
  </si>
  <si>
    <t>新桥河客运站（兼做公交停保场）</t>
  </si>
  <si>
    <t>张家塞客运站（兼做公交停保场）</t>
  </si>
  <si>
    <t>迎风桥客运站（兼做公交停保场）</t>
  </si>
  <si>
    <t>沙头客运站（兼做公交停保场）</t>
  </si>
  <si>
    <t>茈湖口客运站（兼做公交停保场）</t>
  </si>
  <si>
    <t>③、客运（公交）停保场</t>
  </si>
  <si>
    <t>资阳区公交枢纽站</t>
  </si>
  <si>
    <t>新桥河、沙头枢纽站2个，占地面积21.3亩</t>
  </si>
  <si>
    <t>资阳区公交首末站</t>
  </si>
  <si>
    <t>白马山、茈湖口、黄家湖、大码头、六中、迎风桥首末站6个，占地面积46.9亩</t>
  </si>
  <si>
    <t>资阳区公交停保场</t>
  </si>
  <si>
    <t>南丰停保场、五里堆停保场2个，占地面积61.6亩</t>
  </si>
  <si>
    <t>④、中途招呼站</t>
  </si>
  <si>
    <t>农村客运招呼站</t>
  </si>
  <si>
    <t>规划新增招呼站100个</t>
  </si>
  <si>
    <t>2021年-2024年</t>
  </si>
  <si>
    <t>⑤、绿色交通</t>
  </si>
  <si>
    <t>新能源汽车充电桩</t>
  </si>
  <si>
    <t>新建100个</t>
  </si>
  <si>
    <t>（二）货运建设项目</t>
  </si>
  <si>
    <t>益阳市红联冷链物流园二期</t>
  </si>
  <si>
    <t>占地面积408.4亩</t>
  </si>
  <si>
    <t>益阳市顺安物流配送仓储
中心项目</t>
  </si>
  <si>
    <t>占地面积117亩</t>
  </si>
  <si>
    <t>益阳市资阳区颐丰食品中心</t>
  </si>
  <si>
    <t>占地面积30亩</t>
  </si>
  <si>
    <t>益阳市资阳区清水潭物流园</t>
  </si>
  <si>
    <t>占地面积60亩</t>
  </si>
  <si>
    <t>益阳市资阳区湖乡情社会停车场</t>
  </si>
  <si>
    <t>占地面积130亩</t>
  </si>
  <si>
    <t>（三）汽车运输服务中心</t>
  </si>
  <si>
    <t>清水潭码头汽车综合运输中心</t>
  </si>
  <si>
    <t>占地面积120亩</t>
  </si>
  <si>
    <t>（四）乡镇运输服务站</t>
  </si>
  <si>
    <t>乡镇运输服务站（美好乡村综合服务站）</t>
  </si>
  <si>
    <t>全区4个乡镇服务站，含美好乡村综合服务站试点3个</t>
  </si>
  <si>
    <t>附表8 资阳区交通运输“十四五”规划铁路、航空建设项目表</t>
  </si>
  <si>
    <t>（一）铁路</t>
  </si>
  <si>
    <t>华容至益阳铁路资阳段</t>
  </si>
  <si>
    <t>起于华容高铁站，经南县、沅江、资阳区，引入益阳南站，开展前期工作</t>
  </si>
  <si>
    <t>2023年-2027年</t>
  </si>
  <si>
    <t>资金已由益阳市交通运输“十四五”发展规划和二〇三五年远景发展目标统一考虑。</t>
  </si>
  <si>
    <t>（二）航空</t>
  </si>
  <si>
    <t>20000</t>
  </si>
  <si>
    <t>迎风桥支线通用机场</t>
  </si>
  <si>
    <t>建成旅游观光、农作物播种、农林病虫害防治、森林防火等使用的通用机场</t>
  </si>
  <si>
    <t>2026年-2028年</t>
  </si>
  <si>
    <t>附表9 资阳区规划“十四五”规划公路、水路养护建设项目表</t>
  </si>
  <si>
    <t>公路养护</t>
  </si>
  <si>
    <t>路面大中修</t>
  </si>
  <si>
    <t>50km</t>
  </si>
  <si>
    <t>桥梁养护</t>
  </si>
  <si>
    <t>20座/10000㎡</t>
  </si>
  <si>
    <t>生命安全防护工程</t>
  </si>
  <si>
    <t>10km</t>
  </si>
  <si>
    <t>灾毁防治工程</t>
  </si>
  <si>
    <t>20km</t>
  </si>
  <si>
    <t>公路养护站</t>
  </si>
  <si>
    <t>S319线路，张家塞一个，占地5亩
新桥河一个，占地5亩</t>
  </si>
  <si>
    <t>站场安检系统</t>
  </si>
  <si>
    <t>6套</t>
  </si>
  <si>
    <t>水路养护</t>
  </si>
  <si>
    <t>港口码头安检系统</t>
  </si>
  <si>
    <t>客运码头，3套</t>
  </si>
  <si>
    <t>应急指挥调度中心</t>
  </si>
  <si>
    <t>500㎡</t>
  </si>
  <si>
    <t>附表10 资阳区交通运输“十四五”规划科技、标准与信息化建设项目表</t>
  </si>
  <si>
    <t>区交通运输信息指挥中心</t>
  </si>
  <si>
    <t>实现统一管理，信息共享，并相互控制，形成一个完整的智能化道路交通管理体系</t>
  </si>
  <si>
    <t>公路治超检测站</t>
  </si>
  <si>
    <t>3个</t>
  </si>
  <si>
    <t>不停车检测系统</t>
  </si>
  <si>
    <t>6个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</si>
</sst>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_᷿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6" fillId="5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10" borderId="27" applyNumberFormat="0" applyFon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/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9" fillId="0" borderId="28" applyNumberFormat="0" applyFill="0" applyAlignment="0" applyProtection="0">
      <alignment vertical="center"/>
    </xf>
    <xf numFmtId="0" fontId="23" fillId="0" borderId="0"/>
    <xf numFmtId="0" fontId="19" fillId="13" borderId="0" applyNumberFormat="0" applyBorder="0" applyAlignment="0" applyProtection="0">
      <alignment vertical="center"/>
    </xf>
    <xf numFmtId="0" fontId="14" fillId="0" borderId="0"/>
    <xf numFmtId="0" fontId="24" fillId="0" borderId="2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15" borderId="30" applyNumberFormat="0" applyAlignment="0" applyProtection="0">
      <alignment vertical="center"/>
    </xf>
    <xf numFmtId="0" fontId="31" fillId="15" borderId="26" applyNumberFormat="0" applyAlignment="0" applyProtection="0">
      <alignment vertical="center"/>
    </xf>
    <xf numFmtId="0" fontId="32" fillId="16" borderId="31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/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/>
    <xf numFmtId="0" fontId="19" fillId="36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25" fillId="1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top"/>
    </xf>
    <xf numFmtId="0" fontId="0" fillId="0" borderId="0"/>
    <xf numFmtId="0" fontId="0" fillId="0" borderId="0"/>
    <xf numFmtId="0" fontId="14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0"/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4" fillId="0" borderId="7" xfId="226" applyFont="1" applyBorder="1" applyAlignment="1">
      <alignment horizontal="center" vertical="center" wrapText="1"/>
    </xf>
    <xf numFmtId="0" fontId="4" fillId="0" borderId="5" xfId="226" applyFont="1" applyBorder="1" applyAlignment="1">
      <alignment horizontal="center" vertical="center" wrapText="1"/>
    </xf>
    <xf numFmtId="0" fontId="4" fillId="2" borderId="5" xfId="226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122" applyFont="1" applyBorder="1" applyAlignment="1">
      <alignment horizontal="center" vertical="center" wrapText="1"/>
    </xf>
    <xf numFmtId="0" fontId="4" fillId="0" borderId="6" xfId="122" applyFont="1" applyBorder="1" applyAlignment="1">
      <alignment horizontal="center" vertical="center" wrapText="1"/>
    </xf>
    <xf numFmtId="0" fontId="4" fillId="2" borderId="6" xfId="88" applyFont="1" applyFill="1" applyBorder="1" applyAlignment="1">
      <alignment horizontal="center" vertical="center" wrapText="1"/>
    </xf>
    <xf numFmtId="0" fontId="4" fillId="0" borderId="5" xfId="122" applyFont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0" borderId="9" xfId="103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0" borderId="0" xfId="0" applyFont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7" fontId="5" fillId="2" borderId="13" xfId="0" applyNumberFormat="1" applyFont="1" applyFill="1" applyBorder="1" applyAlignment="1">
      <alignment horizontal="center" vertical="center" wrapText="1"/>
    </xf>
    <xf numFmtId="177" fontId="3" fillId="2" borderId="1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10" fillId="0" borderId="5" xfId="226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178" fontId="5" fillId="2" borderId="5" xfId="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4" fillId="0" borderId="7" xfId="122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6" xfId="122" applyFont="1" applyBorder="1" applyAlignment="1">
      <alignment vertical="center" wrapText="1"/>
    </xf>
    <xf numFmtId="0" fontId="10" fillId="0" borderId="5" xfId="122" applyFont="1" applyBorder="1" applyAlignment="1">
      <alignment horizontal="center" vertical="center" wrapText="1"/>
    </xf>
    <xf numFmtId="0" fontId="10" fillId="2" borderId="6" xfId="88" applyFont="1" applyFill="1" applyBorder="1" applyAlignment="1">
      <alignment horizontal="center" vertical="center" wrapText="1"/>
    </xf>
    <xf numFmtId="0" fontId="10" fillId="0" borderId="6" xfId="122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8" xfId="122" applyFont="1" applyBorder="1" applyAlignment="1">
      <alignment horizontal="center" vertical="center" wrapText="1"/>
    </xf>
    <xf numFmtId="0" fontId="4" fillId="0" borderId="9" xfId="122" applyFont="1" applyBorder="1" applyAlignment="1">
      <alignment horizontal="center" vertical="center" wrapText="1"/>
    </xf>
    <xf numFmtId="0" fontId="4" fillId="2" borderId="9" xfId="88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0" borderId="6" xfId="103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0" borderId="6" xfId="103" applyFont="1" applyBorder="1" applyAlignment="1">
      <alignment horizontal="center" vertical="center" wrapText="1"/>
    </xf>
    <xf numFmtId="0" fontId="4" fillId="2" borderId="5" xfId="88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0" borderId="5" xfId="103" applyFont="1" applyBorder="1" applyAlignment="1">
      <alignment horizontal="center" vertical="center" wrapText="1"/>
    </xf>
    <xf numFmtId="0" fontId="6" fillId="0" borderId="5" xfId="103" applyFont="1" applyBorder="1" applyAlignment="1">
      <alignment horizontal="center" vertical="center" wrapText="1"/>
    </xf>
    <xf numFmtId="0" fontId="8" fillId="0" borderId="6" xfId="103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11" fillId="3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6" fillId="0" borderId="6" xfId="110" applyFont="1" applyFill="1" applyBorder="1" applyAlignment="1" applyProtection="1">
      <alignment horizontal="center" vertical="center" wrapText="1"/>
    </xf>
    <xf numFmtId="0" fontId="6" fillId="0" borderId="6" xfId="103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6" xfId="88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177" fontId="5" fillId="2" borderId="2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178" fontId="5" fillId="2" borderId="13" xfId="0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177" fontId="5" fillId="0" borderId="23" xfId="0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5" fillId="0" borderId="9" xfId="0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177" fontId="0" fillId="0" borderId="0" xfId="0" applyNumberFormat="1" applyBorder="1">
      <alignment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</cellXfs>
  <cellStyles count="25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好_汇总" xfId="8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2 7 3" xfId="15"/>
    <cellStyle name="已访问的超链接" xfId="16" builtinId="9"/>
    <cellStyle name="注释" xfId="17" builtinId="10"/>
    <cellStyle name="常规 6" xfId="18"/>
    <cellStyle name="警告文本" xfId="19" builtinId="11"/>
    <cellStyle name="_ET_STYLE_NoName_00_ 4" xfId="20"/>
    <cellStyle name="60% - 强调文字颜色 2" xfId="21" builtinId="36"/>
    <cellStyle name="标题 4" xfId="22" builtinId="19"/>
    <cellStyle name="差_Sheet1_1" xfId="23"/>
    <cellStyle name="_ET_STYLE_NoName_00_" xfId="24"/>
    <cellStyle name="标题" xfId="25" builtinId="15"/>
    <cellStyle name="常规 5 2" xfId="26"/>
    <cellStyle name="解释性文本" xfId="27" builtinId="53"/>
    <cellStyle name="常规 2 2 9 2" xfId="28"/>
    <cellStyle name="标题 1" xfId="29" builtinId="16"/>
    <cellStyle name="常规 6 3" xfId="30"/>
    <cellStyle name="_ET_STYLE_NoName_00_ 2" xfId="31"/>
    <cellStyle name="标题 2" xfId="32" builtinId="17"/>
    <cellStyle name="_ET_STYLE_NoName_00_ 3" xfId="33"/>
    <cellStyle name="60% - 强调文字颜色 1" xfId="34" builtinId="32"/>
    <cellStyle name="常规 2 2 16 3" xfId="35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差_Sheet1" xfId="41"/>
    <cellStyle name="常规 8 3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2 2 8 2" xfId="62"/>
    <cellStyle name="60% - 强调文字颜色 5" xfId="63" builtinId="48"/>
    <cellStyle name="强调文字颜色 6" xfId="64" builtinId="49"/>
    <cellStyle name="40% - 强调文字颜色 6" xfId="65" builtinId="51"/>
    <cellStyle name="常规 2 2 8 3" xfId="66"/>
    <cellStyle name="60% - 强调文字颜色 6" xfId="67" builtinId="52"/>
    <cellStyle name="0,0_x000d_&#10;NA_x000d_&#10; 3" xfId="68"/>
    <cellStyle name="e鯪9Y_x000b__Sheet1" xfId="69"/>
    <cellStyle name="0,0_x000d_&#10;NA_x000d_&#10; 2" xfId="70"/>
    <cellStyle name="差_汇总" xfId="71"/>
    <cellStyle name="_ET_STYLE_NoName_00__Sheet1_2" xfId="72"/>
    <cellStyle name="0,0_x000d_&#10;NA_x000d_&#10;" xfId="73"/>
    <cellStyle name="常规 2 9 3" xfId="74"/>
    <cellStyle name="常规 2 4" xfId="75"/>
    <cellStyle name="Normal_Sheet1" xfId="76"/>
    <cellStyle name="常规 2 13 3" xfId="77"/>
    <cellStyle name="差_Sheet1 2" xfId="78"/>
    <cellStyle name="差_汇总 2" xfId="79"/>
    <cellStyle name="差_汇总 3" xfId="80"/>
    <cellStyle name="差_汇总 4" xfId="81"/>
    <cellStyle name="常规 21 2" xfId="82"/>
    <cellStyle name="常规 16 2" xfId="83"/>
    <cellStyle name="常规 10" xfId="84"/>
    <cellStyle name="常规 10 2" xfId="85"/>
    <cellStyle name="常规 10 3" xfId="86"/>
    <cellStyle name="常规 16 3" xfId="87"/>
    <cellStyle name="常规 11" xfId="88"/>
    <cellStyle name="常规 11 2" xfId="89"/>
    <cellStyle name="常规 11 3" xfId="90"/>
    <cellStyle name="常规 12" xfId="91"/>
    <cellStyle name="常规 12 2" xfId="92"/>
    <cellStyle name="常规 12 3" xfId="93"/>
    <cellStyle name="常规 13" xfId="94"/>
    <cellStyle name="常规 13 2" xfId="95"/>
    <cellStyle name="常规 13 3" xfId="96"/>
    <cellStyle name="常规 2 10 2" xfId="97"/>
    <cellStyle name="常规 14" xfId="98"/>
    <cellStyle name="常规 14 2" xfId="99"/>
    <cellStyle name="常规 14 3" xfId="100"/>
    <cellStyle name="常规 20" xfId="101"/>
    <cellStyle name="常规 2 10 3" xfId="102"/>
    <cellStyle name="常规 15" xfId="103"/>
    <cellStyle name="常规 20 2" xfId="104"/>
    <cellStyle name="常规 15 2" xfId="105"/>
    <cellStyle name="常规 20 3" xfId="106"/>
    <cellStyle name="常规 15 3" xfId="107"/>
    <cellStyle name="常规 21" xfId="108"/>
    <cellStyle name="常规 16" xfId="109"/>
    <cellStyle name="常规 17" xfId="110"/>
    <cellStyle name="常规 17 2" xfId="111"/>
    <cellStyle name="常规 17 3" xfId="112"/>
    <cellStyle name="常规 18" xfId="113"/>
    <cellStyle name="常规 18 2" xfId="114"/>
    <cellStyle name="常规 18 3" xfId="115"/>
    <cellStyle name="常规 19" xfId="116"/>
    <cellStyle name="常规 19 2" xfId="117"/>
    <cellStyle name="常规 19 2 2" xfId="118"/>
    <cellStyle name="常规 19 3" xfId="119"/>
    <cellStyle name="常规 19 4" xfId="120"/>
    <cellStyle name="常规 19 5" xfId="121"/>
    <cellStyle name="常规 2" xfId="122"/>
    <cellStyle name="常规 2 10" xfId="123"/>
    <cellStyle name="常规 2 11" xfId="124"/>
    <cellStyle name="常规 3 2 2 3" xfId="125"/>
    <cellStyle name="常规 2 11 2" xfId="126"/>
    <cellStyle name="常规 3 2 2 4" xfId="127"/>
    <cellStyle name="常规 2 11 3" xfId="128"/>
    <cellStyle name="常规 2 12" xfId="129"/>
    <cellStyle name="常规 2 12 2" xfId="130"/>
    <cellStyle name="常规 2 12 3" xfId="131"/>
    <cellStyle name="常规 2 13" xfId="132"/>
    <cellStyle name="常规 2 13 2" xfId="133"/>
    <cellStyle name="常规 2 14" xfId="134"/>
    <cellStyle name="常规 2 14 2" xfId="135"/>
    <cellStyle name="常规 2 14 3" xfId="136"/>
    <cellStyle name="常规 2 15" xfId="137"/>
    <cellStyle name="常规 2 15 2" xfId="138"/>
    <cellStyle name="常规 3 2 2" xfId="139"/>
    <cellStyle name="常规 2 15 3" xfId="140"/>
    <cellStyle name="常规 2 16" xfId="141"/>
    <cellStyle name="常规 2 16 2" xfId="142"/>
    <cellStyle name="常规 2 16 3" xfId="143"/>
    <cellStyle name="好_汇总 2 2" xfId="144"/>
    <cellStyle name="常规 2 17" xfId="145"/>
    <cellStyle name="常规 2 19" xfId="146"/>
    <cellStyle name="常规 2 17 2" xfId="147"/>
    <cellStyle name="常规 3 4 2" xfId="148"/>
    <cellStyle name="常规 2 17 3" xfId="149"/>
    <cellStyle name="常规 2 18" xfId="150"/>
    <cellStyle name="常规 2 2" xfId="151"/>
    <cellStyle name="常规 2 2 10" xfId="152"/>
    <cellStyle name="常规 2 2 10 2" xfId="153"/>
    <cellStyle name="常规 2 2 10 3" xfId="154"/>
    <cellStyle name="常规 2 2 4 2" xfId="155"/>
    <cellStyle name="常规 2 2 11" xfId="156"/>
    <cellStyle name="常规 2 2 11 2" xfId="157"/>
    <cellStyle name="常规 2 2 11 3" xfId="158"/>
    <cellStyle name="常规 2 2 4 3" xfId="159"/>
    <cellStyle name="常规 2 2 12" xfId="160"/>
    <cellStyle name="普通_活用表_亿元表 2" xfId="161"/>
    <cellStyle name="常规 2 2 12 2" xfId="162"/>
    <cellStyle name="常规 2 2 12 3" xfId="163"/>
    <cellStyle name="常规 2 2 13" xfId="164"/>
    <cellStyle name="常规 2 2 13 2" xfId="165"/>
    <cellStyle name="常规 2 2 13 3" xfId="166"/>
    <cellStyle name="常规 2 2 14" xfId="167"/>
    <cellStyle name="常规 2 2 14 2" xfId="168"/>
    <cellStyle name="常规 2 2 14 3" xfId="169"/>
    <cellStyle name="常规 2 2 15" xfId="170"/>
    <cellStyle name="常规 2 2 15 2" xfId="171"/>
    <cellStyle name="常规 2 2 15 3" xfId="172"/>
    <cellStyle name="常规 2 2 16" xfId="173"/>
    <cellStyle name="常规 2 2 16 2" xfId="174"/>
    <cellStyle name="常规 2 2 17" xfId="175"/>
    <cellStyle name="常规 2 2 18" xfId="176"/>
    <cellStyle name="常规 2 2 2" xfId="177"/>
    <cellStyle name="常规 2 2 2 2" xfId="178"/>
    <cellStyle name="常规 2 2 2 3" xfId="179"/>
    <cellStyle name="常规 2 2 3" xfId="180"/>
    <cellStyle name="常规 2 2 3 2" xfId="181"/>
    <cellStyle name="常规 2 2 3 3" xfId="182"/>
    <cellStyle name="常规 2 2 5" xfId="183"/>
    <cellStyle name="常规 2 2 5 2" xfId="184"/>
    <cellStyle name="常规 2 2 5 3" xfId="185"/>
    <cellStyle name="常规 2 2 6" xfId="186"/>
    <cellStyle name="常规 2 2 6 2" xfId="187"/>
    <cellStyle name="常规 2 2 6 3" xfId="188"/>
    <cellStyle name="常规 2 2 7" xfId="189"/>
    <cellStyle name="常规 2 2 7 2" xfId="190"/>
    <cellStyle name="常规 2 2 7 3" xfId="191"/>
    <cellStyle name="常规 2 2 8" xfId="192"/>
    <cellStyle name="常规 2 2 9" xfId="193"/>
    <cellStyle name="常规 2 2 9 3" xfId="194"/>
    <cellStyle name="常规 2 9 2" xfId="195"/>
    <cellStyle name="常规 2 3" xfId="196"/>
    <cellStyle name="常规 2 3 2" xfId="197"/>
    <cellStyle name="常规 2 3 3" xfId="198"/>
    <cellStyle name="常规 2 4 2" xfId="199"/>
    <cellStyle name="常规 2 4 3" xfId="200"/>
    <cellStyle name="常规 2 5" xfId="201"/>
    <cellStyle name="常规 2 5 2" xfId="202"/>
    <cellStyle name="常规 2 5 3" xfId="203"/>
    <cellStyle name="常规 2 6" xfId="204"/>
    <cellStyle name="常规 2 6 2" xfId="205"/>
    <cellStyle name="常规 2 6 3" xfId="206"/>
    <cellStyle name="常规 2 7" xfId="207"/>
    <cellStyle name="常规 2 7 2" xfId="208"/>
    <cellStyle name="常规 2 8" xfId="209"/>
    <cellStyle name="常规 2 8 2" xfId="210"/>
    <cellStyle name="常规 2 8 3" xfId="211"/>
    <cellStyle name="常规 2 9" xfId="212"/>
    <cellStyle name="常规 3" xfId="213"/>
    <cellStyle name="常规 3 2" xfId="214"/>
    <cellStyle name="常规 3 2 2 2" xfId="215"/>
    <cellStyle name="常规 3 2 2 2 2" xfId="216"/>
    <cellStyle name="常规 3 2 2 2 3" xfId="217"/>
    <cellStyle name="常规 3 2 3" xfId="218"/>
    <cellStyle name="常规 3 2 4" xfId="219"/>
    <cellStyle name="常规 3 3" xfId="220"/>
    <cellStyle name="常规 3 4" xfId="221"/>
    <cellStyle name="常规 3 5" xfId="222"/>
    <cellStyle name="常规 3 6" xfId="223"/>
    <cellStyle name="常规 3 7" xfId="224"/>
    <cellStyle name="常规 3_Sheet1" xfId="225"/>
    <cellStyle name="常规 4" xfId="226"/>
    <cellStyle name="常规 4 2" xfId="227"/>
    <cellStyle name="常规 4 3" xfId="228"/>
    <cellStyle name="常规 5" xfId="229"/>
    <cellStyle name="常规 5 3" xfId="230"/>
    <cellStyle name="常规 6 2" xfId="231"/>
    <cellStyle name="常规 7" xfId="232"/>
    <cellStyle name="常规 7 2" xfId="233"/>
    <cellStyle name="常规 7 2 2" xfId="234"/>
    <cellStyle name="常规 7 4" xfId="235"/>
    <cellStyle name="常规 7 5" xfId="236"/>
    <cellStyle name="常规 8" xfId="237"/>
    <cellStyle name="常规 9" xfId="238"/>
    <cellStyle name="常规 9 2" xfId="239"/>
    <cellStyle name="常规 9 3" xfId="240"/>
    <cellStyle name="好_Sheet1" xfId="241"/>
    <cellStyle name="好_Sheet1 2" xfId="242"/>
    <cellStyle name="好_Sheet1 3" xfId="243"/>
    <cellStyle name="好_Sheet1_1" xfId="244"/>
    <cellStyle name="好_Sheet1_1 2" xfId="245"/>
    <cellStyle name="好_Sheet1_1 2 2" xfId="246"/>
    <cellStyle name="好_Sheet1_1 3" xfId="247"/>
    <cellStyle name="好_Sheet1_1 4" xfId="248"/>
    <cellStyle name="好_Sheet1_1 5" xfId="249"/>
    <cellStyle name="好_汇总 2" xfId="250"/>
    <cellStyle name="好_汇总 3" xfId="251"/>
    <cellStyle name="好_汇总 4" xfId="252"/>
    <cellStyle name="好_汇总 5" xfId="253"/>
    <cellStyle name="样式 1" xfId="2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16"/>
  <sheetViews>
    <sheetView workbookViewId="0">
      <selection activeCell="N8" sqref="N8"/>
    </sheetView>
  </sheetViews>
  <sheetFormatPr defaultColWidth="9" defaultRowHeight="13.5"/>
  <cols>
    <col min="1" max="1" width="8.625" customWidth="1"/>
    <col min="2" max="2" width="26.625" customWidth="1"/>
    <col min="3" max="3" width="10.625" customWidth="1"/>
    <col min="4" max="4" width="14.625" customWidth="1"/>
    <col min="5" max="8" width="10.625" customWidth="1"/>
    <col min="9" max="9" width="30.625" customWidth="1"/>
  </cols>
  <sheetData>
    <row r="1" ht="39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95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/>
      <c r="H2" s="5"/>
      <c r="I2" s="31" t="s">
        <v>7</v>
      </c>
    </row>
    <row r="3" s="1" customFormat="1" ht="24.95" customHeight="1" spans="1:9">
      <c r="A3" s="7"/>
      <c r="B3" s="8"/>
      <c r="C3" s="9"/>
      <c r="D3" s="8"/>
      <c r="E3" s="8"/>
      <c r="F3" s="8" t="s">
        <v>8</v>
      </c>
      <c r="G3" s="8" t="s">
        <v>9</v>
      </c>
      <c r="H3" s="8" t="s">
        <v>10</v>
      </c>
      <c r="I3" s="33"/>
    </row>
    <row r="4" s="1" customFormat="1" ht="30" customHeight="1" spans="1:9">
      <c r="A4" s="16"/>
      <c r="B4" s="8" t="s">
        <v>11</v>
      </c>
      <c r="C4" s="8"/>
      <c r="D4" s="8"/>
      <c r="E4" s="130">
        <f>SUM(E5:E16)</f>
        <v>992595.68</v>
      </c>
      <c r="F4" s="130">
        <f>SUM(F5:F16)</f>
        <v>37339</v>
      </c>
      <c r="G4" s="130">
        <f>SUM(G5:G16)</f>
        <v>843375.68</v>
      </c>
      <c r="H4" s="130">
        <f>SUM(H5:H16)</f>
        <v>111881</v>
      </c>
      <c r="I4" s="33"/>
    </row>
    <row r="5" s="1" customFormat="1" ht="30" customHeight="1" spans="1:9">
      <c r="A5" s="38">
        <v>1</v>
      </c>
      <c r="B5" s="15" t="s">
        <v>12</v>
      </c>
      <c r="C5" s="15" t="s">
        <v>13</v>
      </c>
      <c r="D5" s="15" t="s">
        <v>14</v>
      </c>
      <c r="E5" s="15">
        <v>329032</v>
      </c>
      <c r="F5" s="15"/>
      <c r="G5" s="15">
        <v>329032</v>
      </c>
      <c r="H5" s="15"/>
      <c r="I5" s="34"/>
    </row>
    <row r="6" s="1" customFormat="1" ht="30" customHeight="1" spans="1:9">
      <c r="A6" s="40">
        <v>2</v>
      </c>
      <c r="B6" s="44" t="s">
        <v>15</v>
      </c>
      <c r="C6" s="15" t="s">
        <v>13</v>
      </c>
      <c r="D6" s="102" t="s">
        <v>16</v>
      </c>
      <c r="E6" s="15">
        <f>'附表3 路网衔接项目'!G4</f>
        <v>15543</v>
      </c>
      <c r="F6" s="15">
        <f>'附表3 路网衔接项目'!H4</f>
        <v>12435</v>
      </c>
      <c r="G6" s="15">
        <f>'附表3 路网衔接项目'!I4</f>
        <v>3108</v>
      </c>
      <c r="H6" s="15"/>
      <c r="I6" s="167"/>
    </row>
    <row r="7" s="1" customFormat="1" ht="30" customHeight="1" spans="1:9">
      <c r="A7" s="38">
        <v>3</v>
      </c>
      <c r="B7" s="44" t="s">
        <v>17</v>
      </c>
      <c r="C7" s="15" t="s">
        <v>13</v>
      </c>
      <c r="D7" s="15" t="s">
        <v>18</v>
      </c>
      <c r="E7" s="15">
        <v>72004</v>
      </c>
      <c r="F7" s="15">
        <v>15562</v>
      </c>
      <c r="G7" s="15">
        <v>56442</v>
      </c>
      <c r="H7" s="15"/>
      <c r="I7" s="167"/>
    </row>
    <row r="8" s="1" customFormat="1" ht="30" customHeight="1" spans="1:9">
      <c r="A8" s="38">
        <v>4</v>
      </c>
      <c r="B8" s="44" t="s">
        <v>19</v>
      </c>
      <c r="C8" s="15" t="s">
        <v>13</v>
      </c>
      <c r="D8" s="15" t="s">
        <v>18</v>
      </c>
      <c r="E8" s="15">
        <f>F8+G8++H8</f>
        <v>152203</v>
      </c>
      <c r="F8" s="15"/>
      <c r="G8" s="15">
        <v>60322</v>
      </c>
      <c r="H8" s="15">
        <v>91881</v>
      </c>
      <c r="I8" s="167"/>
    </row>
    <row r="9" ht="30" customHeight="1" spans="1:9">
      <c r="A9" s="38">
        <v>5</v>
      </c>
      <c r="B9" s="113" t="s">
        <v>20</v>
      </c>
      <c r="C9" s="15" t="s">
        <v>13</v>
      </c>
      <c r="D9" s="15" t="s">
        <v>14</v>
      </c>
      <c r="E9" s="133">
        <f>'附表5 农村公路'!G4</f>
        <v>124692.68</v>
      </c>
      <c r="F9" s="133"/>
      <c r="G9" s="133">
        <f>'附表5 农村公路'!I4</f>
        <v>124692.68</v>
      </c>
      <c r="H9" s="15"/>
      <c r="I9" s="168"/>
    </row>
    <row r="10" ht="30" customHeight="1" spans="1:9">
      <c r="A10" s="38">
        <v>6</v>
      </c>
      <c r="B10" s="15" t="s">
        <v>21</v>
      </c>
      <c r="C10" s="15" t="s">
        <v>13</v>
      </c>
      <c r="D10" s="15" t="s">
        <v>18</v>
      </c>
      <c r="E10" s="15">
        <f>'附表6 水运'!G4</f>
        <v>85500</v>
      </c>
      <c r="F10" s="15">
        <f>'附表6 水运'!H4</f>
        <v>9000</v>
      </c>
      <c r="G10" s="15">
        <f>'附表6 水运'!I4</f>
        <v>76500</v>
      </c>
      <c r="H10" s="15"/>
      <c r="I10" s="169"/>
    </row>
    <row r="11" ht="30" customHeight="1" spans="1:9">
      <c r="A11" s="38">
        <v>7</v>
      </c>
      <c r="B11" s="95" t="s">
        <v>22</v>
      </c>
      <c r="C11" s="15" t="s">
        <v>13</v>
      </c>
      <c r="D11" s="15" t="s">
        <v>18</v>
      </c>
      <c r="E11" s="15">
        <f>'附表7 站场'!G4</f>
        <v>164351</v>
      </c>
      <c r="F11" s="15">
        <f>'附表7 站场'!H4</f>
        <v>342</v>
      </c>
      <c r="G11" s="15">
        <f>'附表7 站场'!I4</f>
        <v>164009</v>
      </c>
      <c r="H11" s="15"/>
      <c r="I11" s="170"/>
    </row>
    <row r="12" ht="30" customHeight="1" spans="1:9">
      <c r="A12" s="38">
        <v>8</v>
      </c>
      <c r="B12" s="95" t="s">
        <v>23</v>
      </c>
      <c r="C12" s="15" t="s">
        <v>13</v>
      </c>
      <c r="D12" s="15" t="s">
        <v>24</v>
      </c>
      <c r="E12" s="15">
        <v>20000</v>
      </c>
      <c r="F12" s="15"/>
      <c r="G12" s="15"/>
      <c r="H12" s="15">
        <v>20000</v>
      </c>
      <c r="I12" s="170"/>
    </row>
    <row r="13" ht="30" customHeight="1" spans="1:9">
      <c r="A13" s="38">
        <v>9</v>
      </c>
      <c r="B13" s="95" t="s">
        <v>25</v>
      </c>
      <c r="C13" s="15" t="s">
        <v>13</v>
      </c>
      <c r="D13" s="15" t="s">
        <v>14</v>
      </c>
      <c r="E13" s="15">
        <f>'附表9 公路、水路养护'!G4</f>
        <v>22470</v>
      </c>
      <c r="F13" s="15"/>
      <c r="G13" s="15">
        <f>'附表9 公路、水路养护'!I4</f>
        <v>22470</v>
      </c>
      <c r="H13" s="15"/>
      <c r="I13" s="170"/>
    </row>
    <row r="14" ht="30" customHeight="1" spans="1:9">
      <c r="A14" s="38">
        <v>10</v>
      </c>
      <c r="B14" s="95" t="s">
        <v>26</v>
      </c>
      <c r="C14" s="15" t="s">
        <v>13</v>
      </c>
      <c r="D14" s="15" t="s">
        <v>27</v>
      </c>
      <c r="E14" s="15">
        <v>6800</v>
      </c>
      <c r="F14" s="15"/>
      <c r="G14" s="15">
        <v>6800</v>
      </c>
      <c r="H14" s="15"/>
      <c r="I14" s="170"/>
    </row>
    <row r="15" ht="30" customHeight="1" spans="1:9">
      <c r="A15" s="38"/>
      <c r="B15" s="95"/>
      <c r="C15" s="15"/>
      <c r="D15" s="15"/>
      <c r="E15" s="15"/>
      <c r="F15" s="15"/>
      <c r="G15" s="15"/>
      <c r="H15" s="15"/>
      <c r="I15" s="170"/>
    </row>
    <row r="16" ht="30" customHeight="1" spans="1:9">
      <c r="A16" s="135"/>
      <c r="B16" s="104"/>
      <c r="C16" s="68"/>
      <c r="D16" s="68"/>
      <c r="E16" s="68"/>
      <c r="F16" s="68"/>
      <c r="G16" s="68"/>
      <c r="H16" s="68"/>
      <c r="I16" s="171"/>
    </row>
  </sheetData>
  <mergeCells count="8">
    <mergeCell ref="A1:I1"/>
    <mergeCell ref="F2:H2"/>
    <mergeCell ref="A2:A3"/>
    <mergeCell ref="B2:B3"/>
    <mergeCell ref="C2:C3"/>
    <mergeCell ref="D2:D3"/>
    <mergeCell ref="E2:E3"/>
    <mergeCell ref="I2:I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L16"/>
  <sheetViews>
    <sheetView workbookViewId="0">
      <selection activeCell="E25" sqref="E25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</cols>
  <sheetData>
    <row r="1" ht="39.95" customHeight="1" spans="1:1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37" t="s">
        <v>29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</row>
    <row r="3" s="1" customFormat="1" ht="24.95" customHeight="1" spans="1:11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</row>
    <row r="4" s="1" customFormat="1" ht="30" customHeight="1" spans="1:11">
      <c r="A4" s="16"/>
      <c r="B4" s="8" t="s">
        <v>12</v>
      </c>
      <c r="C4" s="8"/>
      <c r="D4" s="8"/>
      <c r="E4" s="8" t="s">
        <v>32</v>
      </c>
      <c r="F4" s="8"/>
      <c r="G4" s="8">
        <f>SUM(G5:G7)</f>
        <v>329032</v>
      </c>
      <c r="H4" s="8"/>
      <c r="I4" s="8">
        <f>SUM(I5:I7)</f>
        <v>329032</v>
      </c>
      <c r="J4" s="8"/>
      <c r="K4" s="33"/>
    </row>
    <row r="5" s="1" customFormat="1" ht="30" customHeight="1" spans="1:11">
      <c r="A5" s="38">
        <v>1</v>
      </c>
      <c r="B5" s="15" t="s">
        <v>33</v>
      </c>
      <c r="C5" s="15" t="s">
        <v>13</v>
      </c>
      <c r="D5" s="15" t="s">
        <v>34</v>
      </c>
      <c r="E5" s="15" t="s">
        <v>35</v>
      </c>
      <c r="F5" s="15" t="s">
        <v>36</v>
      </c>
      <c r="G5" s="15">
        <v>329032</v>
      </c>
      <c r="H5" s="15"/>
      <c r="I5" s="15">
        <f>G5</f>
        <v>329032</v>
      </c>
      <c r="J5" s="15"/>
      <c r="K5" s="34"/>
    </row>
    <row r="6" s="1" customFormat="1" ht="30" customHeight="1" spans="1:11">
      <c r="A6" s="40"/>
      <c r="B6" s="44"/>
      <c r="C6" s="15"/>
      <c r="D6" s="15"/>
      <c r="E6" s="44"/>
      <c r="F6" s="15"/>
      <c r="G6" s="15"/>
      <c r="H6" s="15"/>
      <c r="I6" s="15"/>
      <c r="J6" s="15"/>
      <c r="K6" s="34"/>
    </row>
    <row r="7" s="1" customFormat="1" ht="30" customHeight="1" spans="1:11">
      <c r="A7" s="165"/>
      <c r="B7" s="39"/>
      <c r="C7" s="39"/>
      <c r="D7" s="134"/>
      <c r="E7" s="39"/>
      <c r="F7" s="150"/>
      <c r="G7" s="42"/>
      <c r="H7" s="42"/>
      <c r="I7" s="144"/>
      <c r="J7" s="39"/>
      <c r="K7" s="166"/>
    </row>
    <row r="8" s="36" customFormat="1" ht="30" customHeight="1" spans="1:38">
      <c r="A8" s="40"/>
      <c r="K8" s="145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</row>
    <row r="9" s="36" customFormat="1" ht="30" customHeight="1" spans="1:38">
      <c r="A9" s="40"/>
      <c r="K9" s="14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="36" customFormat="1" ht="30" customHeight="1" spans="1:38">
      <c r="A10" s="40"/>
      <c r="K10" s="145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="36" customFormat="1" ht="30" customHeight="1" spans="1:38">
      <c r="A11" s="40"/>
      <c r="K11" s="145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="36" customFormat="1" ht="30" customHeight="1" spans="1:38">
      <c r="A12" s="40"/>
      <c r="K12" s="145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</row>
    <row r="13" s="36" customFormat="1" ht="30" customHeight="1" spans="1:38">
      <c r="A13" s="40"/>
      <c r="K13" s="145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="36" customFormat="1" ht="30" customHeight="1" spans="1:38">
      <c r="A14" s="40"/>
      <c r="K14" s="145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ht="30" customHeight="1" spans="1:11">
      <c r="A15" s="40"/>
      <c r="B15" s="36"/>
      <c r="C15" s="36"/>
      <c r="D15" s="36"/>
      <c r="E15" s="36"/>
      <c r="F15" s="36"/>
      <c r="G15" s="36"/>
      <c r="H15" s="36"/>
      <c r="I15" s="36"/>
      <c r="J15" s="36"/>
      <c r="K15" s="145"/>
    </row>
    <row r="16" ht="30" customHeight="1" spans="1:1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16"/>
  <sheetViews>
    <sheetView workbookViewId="0">
      <selection activeCell="L7" sqref="L7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</cols>
  <sheetData>
    <row r="1" ht="39.95" customHeight="1" spans="1:1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37" t="s">
        <v>29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</row>
    <row r="3" s="1" customFormat="1" ht="24.95" customHeight="1" spans="1:11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</row>
    <row r="4" s="1" customFormat="1" ht="30" customHeight="1" spans="1:11">
      <c r="A4" s="16"/>
      <c r="B4" s="8" t="s">
        <v>15</v>
      </c>
      <c r="C4" s="8"/>
      <c r="D4" s="8"/>
      <c r="E4" s="8" t="s">
        <v>38</v>
      </c>
      <c r="F4" s="8"/>
      <c r="G4" s="8">
        <f>G5+G8</f>
        <v>15543</v>
      </c>
      <c r="H4" s="8">
        <f t="shared" ref="H4:I4" si="0">H5+H8</f>
        <v>12435</v>
      </c>
      <c r="I4" s="8">
        <f t="shared" si="0"/>
        <v>3108</v>
      </c>
      <c r="J4" s="8"/>
      <c r="K4" s="33"/>
    </row>
    <row r="5" s="1" customFormat="1" ht="30" customHeight="1" spans="1:11">
      <c r="A5" s="16"/>
      <c r="B5" s="8" t="s">
        <v>39</v>
      </c>
      <c r="C5" s="8"/>
      <c r="D5" s="8"/>
      <c r="E5" s="8"/>
      <c r="F5" s="8"/>
      <c r="G5" s="8">
        <f>G6+G7</f>
        <v>15543</v>
      </c>
      <c r="H5" s="8">
        <f>H6+H7</f>
        <v>12435</v>
      </c>
      <c r="I5" s="8">
        <f>I6+I7</f>
        <v>3108</v>
      </c>
      <c r="J5" s="8"/>
      <c r="K5" s="33"/>
    </row>
    <row r="6" s="1" customFormat="1" ht="30" customHeight="1" spans="1:11">
      <c r="A6" s="38">
        <v>1</v>
      </c>
      <c r="B6" s="131" t="s">
        <v>40</v>
      </c>
      <c r="C6" s="15" t="s">
        <v>13</v>
      </c>
      <c r="D6" s="15" t="s">
        <v>41</v>
      </c>
      <c r="E6" s="131" t="s">
        <v>42</v>
      </c>
      <c r="F6" s="15" t="s">
        <v>43</v>
      </c>
      <c r="G6" s="15">
        <v>8231</v>
      </c>
      <c r="H6" s="15">
        <v>6585</v>
      </c>
      <c r="I6" s="15">
        <v>1646</v>
      </c>
      <c r="J6" s="15"/>
      <c r="K6" s="34"/>
    </row>
    <row r="7" s="1" customFormat="1" ht="30" customHeight="1" spans="1:11">
      <c r="A7" s="40">
        <v>2</v>
      </c>
      <c r="B7" s="44" t="s">
        <v>44</v>
      </c>
      <c r="C7" s="15" t="s">
        <v>13</v>
      </c>
      <c r="D7" s="15" t="s">
        <v>41</v>
      </c>
      <c r="E7" s="45" t="s">
        <v>45</v>
      </c>
      <c r="F7" s="15" t="s">
        <v>43</v>
      </c>
      <c r="G7" s="15">
        <v>7312</v>
      </c>
      <c r="H7" s="15">
        <v>5850</v>
      </c>
      <c r="I7" s="15">
        <v>1462</v>
      </c>
      <c r="J7" s="15"/>
      <c r="K7" s="34"/>
    </row>
    <row r="8" s="1" customFormat="1" ht="30" customHeight="1" spans="1:11">
      <c r="A8" s="165"/>
      <c r="B8" s="121"/>
      <c r="C8" s="15"/>
      <c r="D8" s="15"/>
      <c r="E8" s="45"/>
      <c r="F8" s="15"/>
      <c r="G8" s="8"/>
      <c r="H8" s="8"/>
      <c r="I8" s="8"/>
      <c r="J8" s="15"/>
      <c r="K8" s="34"/>
    </row>
    <row r="9" s="1" customFormat="1" ht="30" customHeight="1" spans="1:11">
      <c r="A9" s="165"/>
      <c r="B9" s="8"/>
      <c r="C9" s="15"/>
      <c r="D9" s="15"/>
      <c r="E9" s="44"/>
      <c r="F9" s="15"/>
      <c r="G9" s="15"/>
      <c r="H9" s="15"/>
      <c r="I9" s="15"/>
      <c r="J9" s="15"/>
      <c r="K9" s="34"/>
    </row>
    <row r="10" s="36" customFormat="1" ht="30" customHeight="1" spans="1:38">
      <c r="A10" s="40"/>
      <c r="B10" s="131"/>
      <c r="C10" s="15"/>
      <c r="D10" s="15"/>
      <c r="E10" s="131"/>
      <c r="F10" s="15"/>
      <c r="J10" s="15"/>
      <c r="K10" s="3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="36" customFormat="1" ht="30" customHeight="1" spans="1:38">
      <c r="A11" s="40"/>
      <c r="K11" s="145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="36" customFormat="1" ht="30" customHeight="1" spans="1:38">
      <c r="A12" s="40"/>
      <c r="K12" s="145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</row>
    <row r="13" s="36" customFormat="1" ht="30" customHeight="1" spans="1:38">
      <c r="A13" s="40"/>
      <c r="K13" s="145"/>
      <c r="L13" s="50"/>
      <c r="M13" s="50"/>
      <c r="N13" s="50"/>
      <c r="O13" s="50">
        <v>13.89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="36" customFormat="1" ht="30" customHeight="1" spans="1:38">
      <c r="A14" s="40"/>
      <c r="K14" s="145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ht="30" customHeight="1" spans="1:11">
      <c r="A15" s="40"/>
      <c r="B15" s="36"/>
      <c r="C15" s="36"/>
      <c r="D15" s="36"/>
      <c r="E15" s="36"/>
      <c r="F15" s="36"/>
      <c r="G15" s="36"/>
      <c r="H15" s="36"/>
      <c r="I15" s="36"/>
      <c r="J15" s="36"/>
      <c r="K15" s="145"/>
    </row>
    <row r="16" ht="30" customHeight="1" spans="1:1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L17"/>
  <sheetViews>
    <sheetView workbookViewId="0">
      <selection activeCell="B25" sqref="B25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</cols>
  <sheetData>
    <row r="1" ht="39.95" customHeight="1" spans="1:11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37" t="s">
        <v>29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</row>
    <row r="3" s="1" customFormat="1" ht="24.95" customHeight="1" spans="1:11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</row>
    <row r="4" s="1" customFormat="1" ht="24.95" customHeight="1" spans="1:11">
      <c r="A4" s="7"/>
      <c r="B4" s="8" t="s">
        <v>11</v>
      </c>
      <c r="C4" s="9"/>
      <c r="D4" s="8"/>
      <c r="E4" s="8" t="s">
        <v>47</v>
      </c>
      <c r="F4" s="8"/>
      <c r="G4" s="130">
        <f>G5+G8+G14</f>
        <v>224207</v>
      </c>
      <c r="H4" s="130">
        <f>H5+H8+H14</f>
        <v>15562</v>
      </c>
      <c r="I4" s="130">
        <f>I5+I8+I14</f>
        <v>116764</v>
      </c>
      <c r="J4" s="130">
        <f>J5+J8+J14</f>
        <v>91881</v>
      </c>
      <c r="K4" s="33"/>
    </row>
    <row r="5" s="1" customFormat="1" ht="24.95" customHeight="1" spans="1:11">
      <c r="A5" s="7"/>
      <c r="B5" s="8" t="s">
        <v>17</v>
      </c>
      <c r="C5" s="9"/>
      <c r="D5" s="8"/>
      <c r="E5" s="8" t="s">
        <v>48</v>
      </c>
      <c r="F5" s="8"/>
      <c r="G5" s="130">
        <f>G6+G7</f>
        <v>72004</v>
      </c>
      <c r="H5" s="130">
        <f>H6+H7</f>
        <v>15562</v>
      </c>
      <c r="I5" s="130">
        <f>I6+I7</f>
        <v>56442</v>
      </c>
      <c r="J5" s="130"/>
      <c r="K5" s="33"/>
    </row>
    <row r="6" s="1" customFormat="1" ht="24.95" customHeight="1" spans="1:11">
      <c r="A6" s="146">
        <v>1</v>
      </c>
      <c r="B6" s="15" t="s">
        <v>49</v>
      </c>
      <c r="C6" s="15" t="s">
        <v>13</v>
      </c>
      <c r="D6" s="15" t="s">
        <v>50</v>
      </c>
      <c r="E6" s="131" t="s">
        <v>51</v>
      </c>
      <c r="F6" s="15" t="s">
        <v>52</v>
      </c>
      <c r="G6" s="133">
        <v>19452</v>
      </c>
      <c r="H6" s="133">
        <v>15562</v>
      </c>
      <c r="I6" s="133">
        <v>3890</v>
      </c>
      <c r="J6" s="15"/>
      <c r="K6" s="34"/>
    </row>
    <row r="7" s="1" customFormat="1" ht="24.95" customHeight="1" spans="1:11">
      <c r="A7" s="146">
        <v>2</v>
      </c>
      <c r="B7" s="15" t="s">
        <v>53</v>
      </c>
      <c r="C7" s="15" t="s">
        <v>13</v>
      </c>
      <c r="D7" s="15" t="s">
        <v>34</v>
      </c>
      <c r="E7" s="131" t="s">
        <v>54</v>
      </c>
      <c r="F7" s="15" t="s">
        <v>55</v>
      </c>
      <c r="G7" s="15">
        <v>52552</v>
      </c>
      <c r="H7" s="15"/>
      <c r="I7" s="15">
        <v>52552</v>
      </c>
      <c r="J7" s="131"/>
      <c r="K7" s="34" t="s">
        <v>56</v>
      </c>
    </row>
    <row r="8" s="1" customFormat="1" ht="30" customHeight="1" spans="1:11">
      <c r="A8" s="16"/>
      <c r="B8" s="8" t="s">
        <v>57</v>
      </c>
      <c r="C8" s="8"/>
      <c r="D8" s="8"/>
      <c r="E8" s="8" t="s">
        <v>58</v>
      </c>
      <c r="F8" s="8"/>
      <c r="G8" s="130">
        <f>G9</f>
        <v>93079</v>
      </c>
      <c r="H8" s="130"/>
      <c r="I8" s="130">
        <f>I9</f>
        <v>34598</v>
      </c>
      <c r="J8" s="130">
        <f>J9</f>
        <v>58481</v>
      </c>
      <c r="K8" s="33"/>
    </row>
    <row r="9" s="1" customFormat="1" ht="30" customHeight="1" spans="1:11">
      <c r="A9" s="77"/>
      <c r="B9" s="8" t="s">
        <v>59</v>
      </c>
      <c r="C9" s="8"/>
      <c r="D9" s="8"/>
      <c r="E9" s="147"/>
      <c r="F9" s="8"/>
      <c r="G9" s="8">
        <f>SUM(G10:G13)</f>
        <v>93079</v>
      </c>
      <c r="H9" s="8"/>
      <c r="I9" s="8">
        <f>SUM(I10:I13)</f>
        <v>34598</v>
      </c>
      <c r="J9" s="8">
        <f>SUM(J10:J13)</f>
        <v>58481</v>
      </c>
      <c r="K9" s="34"/>
    </row>
    <row r="10" s="1" customFormat="1" ht="30" customHeight="1" spans="1:11">
      <c r="A10" s="148">
        <v>1</v>
      </c>
      <c r="B10" s="149" t="s">
        <v>60</v>
      </c>
      <c r="C10" s="102" t="s">
        <v>13</v>
      </c>
      <c r="D10" s="102" t="s">
        <v>34</v>
      </c>
      <c r="E10" s="149" t="s">
        <v>61</v>
      </c>
      <c r="F10" s="102" t="s">
        <v>62</v>
      </c>
      <c r="G10" s="102">
        <f>H10+I10+J10</f>
        <v>28598</v>
      </c>
      <c r="H10" s="102"/>
      <c r="I10" s="102">
        <v>28598</v>
      </c>
      <c r="J10" s="102"/>
      <c r="K10" s="34" t="s">
        <v>56</v>
      </c>
    </row>
    <row r="11" s="1" customFormat="1" ht="35.1" customHeight="1" spans="1:13">
      <c r="A11" s="148">
        <v>2</v>
      </c>
      <c r="B11" s="150" t="s">
        <v>63</v>
      </c>
      <c r="C11" s="102" t="s">
        <v>13</v>
      </c>
      <c r="D11" s="102" t="s">
        <v>34</v>
      </c>
      <c r="E11" s="151" t="s">
        <v>64</v>
      </c>
      <c r="F11" s="102" t="s">
        <v>65</v>
      </c>
      <c r="G11" s="102">
        <f t="shared" ref="G11:G13" si="0">H11+I11+J11</f>
        <v>19271</v>
      </c>
      <c r="H11" s="152"/>
      <c r="I11" s="152">
        <v>2000</v>
      </c>
      <c r="J11" s="150">
        <v>17271</v>
      </c>
      <c r="K11" s="34" t="s">
        <v>66</v>
      </c>
      <c r="M11" s="143"/>
    </row>
    <row r="12" s="36" customFormat="1" ht="30" customHeight="1" spans="1:38">
      <c r="A12" s="153">
        <v>3</v>
      </c>
      <c r="B12" s="102" t="s">
        <v>67</v>
      </c>
      <c r="C12" s="102" t="s">
        <v>13</v>
      </c>
      <c r="D12" s="102" t="s">
        <v>34</v>
      </c>
      <c r="E12" s="149" t="s">
        <v>68</v>
      </c>
      <c r="F12" s="102" t="s">
        <v>69</v>
      </c>
      <c r="G12" s="102">
        <f t="shared" si="0"/>
        <v>9760</v>
      </c>
      <c r="H12" s="102"/>
      <c r="I12" s="102">
        <v>2000</v>
      </c>
      <c r="J12" s="102">
        <v>7760</v>
      </c>
      <c r="K12" s="34" t="s">
        <v>66</v>
      </c>
      <c r="L12" s="50"/>
      <c r="M12" s="16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</row>
    <row r="13" s="36" customFormat="1" ht="30" customHeight="1" spans="1:38">
      <c r="A13" s="148">
        <v>4</v>
      </c>
      <c r="B13" s="150" t="s">
        <v>70</v>
      </c>
      <c r="C13" s="102" t="s">
        <v>13</v>
      </c>
      <c r="D13" s="102" t="s">
        <v>34</v>
      </c>
      <c r="E13" s="151" t="s">
        <v>71</v>
      </c>
      <c r="F13" s="102" t="s">
        <v>72</v>
      </c>
      <c r="G13" s="102">
        <f t="shared" si="0"/>
        <v>35450</v>
      </c>
      <c r="H13" s="150"/>
      <c r="I13" s="150">
        <v>2000</v>
      </c>
      <c r="J13" s="150">
        <v>33450</v>
      </c>
      <c r="K13" s="34" t="s">
        <v>73</v>
      </c>
      <c r="L13" s="50"/>
      <c r="M13" s="161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="36" customFormat="1" ht="30" customHeight="1" spans="1:38">
      <c r="A14" s="40"/>
      <c r="B14" s="41" t="s">
        <v>74</v>
      </c>
      <c r="C14" s="15"/>
      <c r="D14" s="15"/>
      <c r="E14" s="8" t="s">
        <v>75</v>
      </c>
      <c r="F14" s="15"/>
      <c r="G14" s="43">
        <f>G16+G17</f>
        <v>59124</v>
      </c>
      <c r="I14" s="43">
        <f>I16+I17</f>
        <v>25724</v>
      </c>
      <c r="J14" s="43">
        <f>J16+J17</f>
        <v>33400</v>
      </c>
      <c r="K14" s="34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s="36" customFormat="1" ht="30" customHeight="1" spans="1:38">
      <c r="A15" s="40">
        <v>1</v>
      </c>
      <c r="B15" s="44" t="s">
        <v>76</v>
      </c>
      <c r="C15" s="15" t="s">
        <v>13</v>
      </c>
      <c r="D15" s="15" t="s">
        <v>34</v>
      </c>
      <c r="E15" s="45" t="s">
        <v>77</v>
      </c>
      <c r="F15" s="15" t="s">
        <v>62</v>
      </c>
      <c r="G15" s="46">
        <v>12052</v>
      </c>
      <c r="I15" s="46">
        <v>12052</v>
      </c>
      <c r="J15" s="162"/>
      <c r="K15" s="34" t="s">
        <v>56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="36" customFormat="1" ht="30" customHeight="1" spans="1:38">
      <c r="A16" s="148">
        <v>2</v>
      </c>
      <c r="B16" s="154" t="s">
        <v>78</v>
      </c>
      <c r="C16" s="84" t="s">
        <v>13</v>
      </c>
      <c r="D16" s="15" t="s">
        <v>34</v>
      </c>
      <c r="E16" s="155" t="s">
        <v>79</v>
      </c>
      <c r="F16" s="84" t="s">
        <v>80</v>
      </c>
      <c r="G16" s="156">
        <v>20724</v>
      </c>
      <c r="H16" s="157"/>
      <c r="I16" s="142">
        <v>20724</v>
      </c>
      <c r="J16" s="156"/>
      <c r="K16" s="34" t="s">
        <v>66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="36" customFormat="1" ht="30" customHeight="1" spans="1:38">
      <c r="A17" s="48">
        <v>3</v>
      </c>
      <c r="B17" s="26" t="s">
        <v>81</v>
      </c>
      <c r="C17" s="26" t="s">
        <v>13</v>
      </c>
      <c r="D17" s="26" t="s">
        <v>34</v>
      </c>
      <c r="E17" s="158" t="s">
        <v>82</v>
      </c>
      <c r="F17" s="26" t="s">
        <v>83</v>
      </c>
      <c r="G17" s="159">
        <f>I17+J17</f>
        <v>38400</v>
      </c>
      <c r="H17" s="160"/>
      <c r="I17" s="163">
        <v>5000</v>
      </c>
      <c r="J17" s="159">
        <v>33400</v>
      </c>
      <c r="K17" s="164" t="s">
        <v>66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L42"/>
  <sheetViews>
    <sheetView workbookViewId="0">
      <selection activeCell="R41" sqref="R41"/>
    </sheetView>
  </sheetViews>
  <sheetFormatPr defaultColWidth="9" defaultRowHeight="13.5"/>
  <cols>
    <col min="1" max="1" width="5.6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125" customWidth="1"/>
  </cols>
  <sheetData>
    <row r="1" ht="39.95" customHeight="1" spans="1:11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37" t="s">
        <v>29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</row>
    <row r="3" s="1" customFormat="1" ht="24.95" customHeight="1" spans="1:11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</row>
    <row r="4" s="1" customFormat="1" ht="24.95" customHeight="1" spans="1:11">
      <c r="A4" s="7"/>
      <c r="B4" s="8" t="s">
        <v>11</v>
      </c>
      <c r="C4" s="9"/>
      <c r="D4" s="8"/>
      <c r="E4" s="8" t="s">
        <v>85</v>
      </c>
      <c r="F4" s="8"/>
      <c r="G4" s="130">
        <f>G5+G11+G27+G32</f>
        <v>124692.68</v>
      </c>
      <c r="H4" s="8"/>
      <c r="I4" s="130">
        <f>I5+I11+I27+I32</f>
        <v>124692.68</v>
      </c>
      <c r="J4" s="8"/>
      <c r="K4" s="33"/>
    </row>
    <row r="5" s="1" customFormat="1" ht="30" customHeight="1" spans="1:11">
      <c r="A5" s="16" t="s">
        <v>86</v>
      </c>
      <c r="B5" s="8" t="s">
        <v>87</v>
      </c>
      <c r="C5" s="8"/>
      <c r="D5" s="8"/>
      <c r="E5" s="8" t="s">
        <v>88</v>
      </c>
      <c r="F5" s="8"/>
      <c r="G5" s="130">
        <f>SUM(G6:G10)</f>
        <v>24801.1</v>
      </c>
      <c r="H5" s="130"/>
      <c r="I5" s="130">
        <f>SUM(I6:I10)</f>
        <v>24801.1</v>
      </c>
      <c r="J5" s="8"/>
      <c r="K5" s="33"/>
    </row>
    <row r="6" s="1" customFormat="1" ht="30" customHeight="1" spans="1:11">
      <c r="A6" s="38">
        <v>1</v>
      </c>
      <c r="B6" s="15" t="s">
        <v>89</v>
      </c>
      <c r="C6" s="15" t="s">
        <v>13</v>
      </c>
      <c r="D6" s="15" t="s">
        <v>41</v>
      </c>
      <c r="E6" s="131" t="s">
        <v>90</v>
      </c>
      <c r="F6" s="15" t="s">
        <v>62</v>
      </c>
      <c r="G6" s="15">
        <v>4980</v>
      </c>
      <c r="H6" s="8"/>
      <c r="I6" s="15">
        <v>4980</v>
      </c>
      <c r="J6" s="8"/>
      <c r="K6" s="34"/>
    </row>
    <row r="7" s="1" customFormat="1" ht="30" customHeight="1" spans="1:11">
      <c r="A7" s="38">
        <v>2</v>
      </c>
      <c r="B7" s="39" t="s">
        <v>91</v>
      </c>
      <c r="C7" s="15" t="s">
        <v>13</v>
      </c>
      <c r="D7" s="15" t="s">
        <v>34</v>
      </c>
      <c r="E7" s="132" t="s">
        <v>92</v>
      </c>
      <c r="F7" s="15" t="s">
        <v>93</v>
      </c>
      <c r="G7" s="42">
        <v>14200</v>
      </c>
      <c r="H7" s="42"/>
      <c r="I7" s="42">
        <v>14200</v>
      </c>
      <c r="J7" s="39"/>
      <c r="K7" s="34"/>
    </row>
    <row r="8" s="1" customFormat="1" ht="30" customHeight="1" spans="1:11">
      <c r="A8" s="38">
        <v>3</v>
      </c>
      <c r="B8" s="44" t="s">
        <v>94</v>
      </c>
      <c r="C8" s="15" t="s">
        <v>13</v>
      </c>
      <c r="D8" s="15" t="s">
        <v>41</v>
      </c>
      <c r="E8" s="45" t="s">
        <v>95</v>
      </c>
      <c r="F8" s="15" t="s">
        <v>96</v>
      </c>
      <c r="G8" s="133">
        <f>I8</f>
        <v>1536.6</v>
      </c>
      <c r="H8" s="15"/>
      <c r="I8" s="42">
        <f>5.122*300</f>
        <v>1536.6</v>
      </c>
      <c r="J8" s="15"/>
      <c r="K8" s="34"/>
    </row>
    <row r="9" s="1" customFormat="1" ht="30" customHeight="1" spans="1:11">
      <c r="A9" s="38">
        <v>4</v>
      </c>
      <c r="B9" s="39" t="s">
        <v>97</v>
      </c>
      <c r="C9" s="15" t="s">
        <v>13</v>
      </c>
      <c r="D9" s="15" t="s">
        <v>41</v>
      </c>
      <c r="E9" s="132" t="s">
        <v>98</v>
      </c>
      <c r="F9" s="15" t="s">
        <v>96</v>
      </c>
      <c r="G9" s="133">
        <f>I9</f>
        <v>1984.5</v>
      </c>
      <c r="H9" s="42"/>
      <c r="I9" s="42">
        <f>5.67*350</f>
        <v>1984.5</v>
      </c>
      <c r="J9" s="39"/>
      <c r="K9" s="34"/>
    </row>
    <row r="10" s="1" customFormat="1" ht="30" customHeight="1" spans="1:11">
      <c r="A10" s="38">
        <v>5</v>
      </c>
      <c r="B10" s="39" t="s">
        <v>99</v>
      </c>
      <c r="C10" s="15" t="s">
        <v>13</v>
      </c>
      <c r="D10" s="15" t="s">
        <v>41</v>
      </c>
      <c r="E10" s="132" t="s">
        <v>100</v>
      </c>
      <c r="F10" s="15" t="s">
        <v>101</v>
      </c>
      <c r="G10" s="133">
        <f>I10</f>
        <v>2100</v>
      </c>
      <c r="H10" s="42"/>
      <c r="I10" s="42">
        <f>6*350</f>
        <v>2100</v>
      </c>
      <c r="J10" s="39"/>
      <c r="K10" s="34"/>
    </row>
    <row r="11" s="1" customFormat="1" ht="30" customHeight="1" spans="1:15">
      <c r="A11" s="16" t="s">
        <v>102</v>
      </c>
      <c r="B11" s="121" t="s">
        <v>103</v>
      </c>
      <c r="C11" s="15"/>
      <c r="D11" s="15"/>
      <c r="E11" s="121" t="s">
        <v>104</v>
      </c>
      <c r="F11" s="15"/>
      <c r="G11" s="130">
        <f>SUM(G12:G26)</f>
        <v>32082.1</v>
      </c>
      <c r="H11" s="133"/>
      <c r="I11" s="130">
        <f>SUM(I12:I26)</f>
        <v>32082.1</v>
      </c>
      <c r="J11" s="15"/>
      <c r="K11" s="34"/>
      <c r="O11" s="143"/>
    </row>
    <row r="12" s="1" customFormat="1" ht="30" customHeight="1" spans="1:15">
      <c r="A12" s="38">
        <v>1</v>
      </c>
      <c r="B12" s="39" t="s">
        <v>105</v>
      </c>
      <c r="C12" s="15" t="s">
        <v>13</v>
      </c>
      <c r="D12" s="15" t="s">
        <v>41</v>
      </c>
      <c r="E12" s="39" t="s">
        <v>106</v>
      </c>
      <c r="F12" s="15" t="s">
        <v>101</v>
      </c>
      <c r="G12" s="133">
        <f t="shared" ref="G12:G17" si="0">I12</f>
        <v>732</v>
      </c>
      <c r="H12" s="15"/>
      <c r="I12" s="42">
        <f>240*3.05</f>
        <v>732</v>
      </c>
      <c r="J12" s="15"/>
      <c r="K12" s="34"/>
      <c r="O12" s="143"/>
    </row>
    <row r="13" s="1" customFormat="1" ht="30" customHeight="1" spans="1:15">
      <c r="A13" s="38">
        <v>2</v>
      </c>
      <c r="B13" s="39" t="s">
        <v>107</v>
      </c>
      <c r="C13" s="44" t="s">
        <v>13</v>
      </c>
      <c r="D13" s="44" t="s">
        <v>41</v>
      </c>
      <c r="E13" s="39" t="s">
        <v>108</v>
      </c>
      <c r="F13" s="44" t="s">
        <v>101</v>
      </c>
      <c r="G13" s="133">
        <f t="shared" si="0"/>
        <v>2826</v>
      </c>
      <c r="H13" s="44"/>
      <c r="I13" s="42">
        <v>2826</v>
      </c>
      <c r="J13" s="15"/>
      <c r="K13" s="34"/>
      <c r="O13" s="143"/>
    </row>
    <row r="14" s="1" customFormat="1" ht="30" customHeight="1" spans="1:15">
      <c r="A14" s="38">
        <v>3</v>
      </c>
      <c r="B14" s="44" t="s">
        <v>109</v>
      </c>
      <c r="C14" s="15" t="s">
        <v>13</v>
      </c>
      <c r="D14" s="15" t="s">
        <v>41</v>
      </c>
      <c r="E14" s="44" t="s">
        <v>110</v>
      </c>
      <c r="F14" s="15" t="s">
        <v>101</v>
      </c>
      <c r="G14" s="133">
        <f t="shared" si="0"/>
        <v>3032.75</v>
      </c>
      <c r="H14" s="15"/>
      <c r="I14" s="42">
        <f>8.665*350</f>
        <v>3032.75</v>
      </c>
      <c r="J14" s="15"/>
      <c r="K14" s="34"/>
      <c r="O14" s="143"/>
    </row>
    <row r="15" s="1" customFormat="1" ht="30" customHeight="1" spans="1:15">
      <c r="A15" s="38">
        <v>4</v>
      </c>
      <c r="B15" s="134" t="s">
        <v>111</v>
      </c>
      <c r="C15" s="15" t="s">
        <v>13</v>
      </c>
      <c r="D15" s="15" t="s">
        <v>41</v>
      </c>
      <c r="E15" s="15" t="s">
        <v>112</v>
      </c>
      <c r="F15" s="15" t="s">
        <v>101</v>
      </c>
      <c r="G15" s="133">
        <f t="shared" si="0"/>
        <v>1776</v>
      </c>
      <c r="H15" s="15"/>
      <c r="I15" s="42">
        <f>5.92*300</f>
        <v>1776</v>
      </c>
      <c r="J15" s="15"/>
      <c r="K15" s="34"/>
      <c r="O15" s="143"/>
    </row>
    <row r="16" s="1" customFormat="1" ht="30" customHeight="1" spans="1:15">
      <c r="A16" s="135">
        <v>5</v>
      </c>
      <c r="B16" s="68" t="s">
        <v>113</v>
      </c>
      <c r="C16" s="68" t="s">
        <v>13</v>
      </c>
      <c r="D16" s="68" t="s">
        <v>41</v>
      </c>
      <c r="E16" s="68" t="s">
        <v>114</v>
      </c>
      <c r="F16" s="68" t="s">
        <v>101</v>
      </c>
      <c r="G16" s="136">
        <f t="shared" si="0"/>
        <v>1566.9</v>
      </c>
      <c r="H16" s="68"/>
      <c r="I16" s="136">
        <f>5.223*300</f>
        <v>1566.9</v>
      </c>
      <c r="J16" s="68"/>
      <c r="K16" s="75"/>
      <c r="O16" s="143"/>
    </row>
    <row r="17" s="1" customFormat="1" ht="30" customHeight="1" spans="1:15">
      <c r="A17" s="137">
        <v>6</v>
      </c>
      <c r="B17" s="106" t="s">
        <v>115</v>
      </c>
      <c r="C17" s="106" t="s">
        <v>13</v>
      </c>
      <c r="D17" s="106" t="s">
        <v>41</v>
      </c>
      <c r="E17" s="106" t="s">
        <v>116</v>
      </c>
      <c r="F17" s="106" t="s">
        <v>101</v>
      </c>
      <c r="G17" s="106">
        <f t="shared" si="0"/>
        <v>1290</v>
      </c>
      <c r="H17" s="106"/>
      <c r="I17" s="106">
        <f>4.3*300</f>
        <v>1290</v>
      </c>
      <c r="J17" s="106"/>
      <c r="K17" s="115"/>
      <c r="O17" s="143"/>
    </row>
    <row r="18" s="1" customFormat="1" ht="30" customHeight="1" spans="1:15">
      <c r="A18" s="38">
        <v>7</v>
      </c>
      <c r="B18" s="138" t="s">
        <v>117</v>
      </c>
      <c r="C18" s="106" t="s">
        <v>13</v>
      </c>
      <c r="D18" s="106" t="s">
        <v>41</v>
      </c>
      <c r="E18" s="106" t="s">
        <v>118</v>
      </c>
      <c r="F18" s="106" t="s">
        <v>101</v>
      </c>
      <c r="G18" s="133">
        <f t="shared" ref="G18:G26" si="1">I18</f>
        <v>1310.75</v>
      </c>
      <c r="H18" s="106"/>
      <c r="I18" s="42">
        <f>3.745*350</f>
        <v>1310.75</v>
      </c>
      <c r="J18" s="106"/>
      <c r="K18" s="115"/>
      <c r="O18" s="143"/>
    </row>
    <row r="19" s="1" customFormat="1" ht="30" customHeight="1" spans="1:15">
      <c r="A19" s="38">
        <v>8</v>
      </c>
      <c r="B19" s="134" t="s">
        <v>119</v>
      </c>
      <c r="C19" s="15" t="s">
        <v>13</v>
      </c>
      <c r="D19" s="15" t="s">
        <v>41</v>
      </c>
      <c r="E19" s="15" t="s">
        <v>120</v>
      </c>
      <c r="F19" s="106" t="s">
        <v>101</v>
      </c>
      <c r="G19" s="133">
        <f t="shared" si="1"/>
        <v>1050</v>
      </c>
      <c r="H19" s="15"/>
      <c r="I19" s="15">
        <f>3*350</f>
        <v>1050</v>
      </c>
      <c r="J19" s="15"/>
      <c r="K19" s="34"/>
      <c r="O19" s="143"/>
    </row>
    <row r="20" s="1" customFormat="1" ht="30" customHeight="1" spans="1:15">
      <c r="A20" s="38">
        <v>9</v>
      </c>
      <c r="B20" s="134" t="s">
        <v>121</v>
      </c>
      <c r="C20" s="15" t="s">
        <v>13</v>
      </c>
      <c r="D20" s="15" t="s">
        <v>41</v>
      </c>
      <c r="E20" s="15" t="s">
        <v>122</v>
      </c>
      <c r="F20" s="106" t="s">
        <v>101</v>
      </c>
      <c r="G20" s="133">
        <f t="shared" si="1"/>
        <v>864.5</v>
      </c>
      <c r="H20" s="15"/>
      <c r="I20" s="15">
        <f>2.47*350</f>
        <v>864.5</v>
      </c>
      <c r="J20" s="15"/>
      <c r="K20" s="34"/>
      <c r="O20" s="143"/>
    </row>
    <row r="21" s="1" customFormat="1" ht="30" customHeight="1" spans="1:15">
      <c r="A21" s="38">
        <v>10</v>
      </c>
      <c r="B21" s="134" t="s">
        <v>123</v>
      </c>
      <c r="C21" s="15" t="s">
        <v>13</v>
      </c>
      <c r="D21" s="15" t="s">
        <v>41</v>
      </c>
      <c r="E21" s="15" t="s">
        <v>124</v>
      </c>
      <c r="F21" s="106" t="s">
        <v>101</v>
      </c>
      <c r="G21" s="133">
        <f t="shared" si="1"/>
        <v>261.9</v>
      </c>
      <c r="H21" s="15"/>
      <c r="I21" s="15">
        <f>0.873*300</f>
        <v>261.9</v>
      </c>
      <c r="J21" s="15"/>
      <c r="K21" s="34"/>
      <c r="O21" s="143"/>
    </row>
    <row r="22" s="1" customFormat="1" ht="30" customHeight="1" spans="1:15">
      <c r="A22" s="38">
        <v>11</v>
      </c>
      <c r="B22" s="134" t="s">
        <v>125</v>
      </c>
      <c r="C22" s="15" t="s">
        <v>13</v>
      </c>
      <c r="D22" s="15" t="s">
        <v>41</v>
      </c>
      <c r="E22" s="15" t="s">
        <v>126</v>
      </c>
      <c r="F22" s="106" t="s">
        <v>101</v>
      </c>
      <c r="G22" s="133">
        <f t="shared" si="1"/>
        <v>436.8</v>
      </c>
      <c r="H22" s="15"/>
      <c r="I22" s="15">
        <f>1.456*300</f>
        <v>436.8</v>
      </c>
      <c r="J22" s="15"/>
      <c r="K22" s="34"/>
      <c r="O22" s="143"/>
    </row>
    <row r="23" s="1" customFormat="1" ht="30" customHeight="1" spans="1:11">
      <c r="A23" s="38">
        <v>12</v>
      </c>
      <c r="B23" s="39" t="s">
        <v>127</v>
      </c>
      <c r="C23" s="15" t="s">
        <v>13</v>
      </c>
      <c r="D23" s="15" t="s">
        <v>41</v>
      </c>
      <c r="E23" s="39" t="s">
        <v>128</v>
      </c>
      <c r="F23" s="15" t="s">
        <v>80</v>
      </c>
      <c r="G23" s="133">
        <f t="shared" si="1"/>
        <v>177</v>
      </c>
      <c r="H23" s="42"/>
      <c r="I23" s="42">
        <f>0.59*300</f>
        <v>177</v>
      </c>
      <c r="J23" s="39"/>
      <c r="K23" s="34"/>
    </row>
    <row r="24" s="1" customFormat="1" ht="30" customHeight="1" spans="1:11">
      <c r="A24" s="38">
        <v>13</v>
      </c>
      <c r="B24" s="15" t="s">
        <v>129</v>
      </c>
      <c r="C24" s="15" t="s">
        <v>13</v>
      </c>
      <c r="D24" s="15" t="s">
        <v>41</v>
      </c>
      <c r="E24" s="131" t="s">
        <v>130</v>
      </c>
      <c r="F24" s="15" t="s">
        <v>62</v>
      </c>
      <c r="G24" s="133">
        <f t="shared" si="1"/>
        <v>4941.5</v>
      </c>
      <c r="H24" s="15"/>
      <c r="I24" s="42">
        <f>9.883*500</f>
        <v>4941.5</v>
      </c>
      <c r="J24" s="15"/>
      <c r="K24" s="34"/>
    </row>
    <row r="25" s="36" customFormat="1" ht="30" customHeight="1" spans="1:38">
      <c r="A25" s="38">
        <v>14</v>
      </c>
      <c r="B25" s="39" t="s">
        <v>131</v>
      </c>
      <c r="C25" s="15" t="s">
        <v>13</v>
      </c>
      <c r="D25" s="15" t="s">
        <v>41</v>
      </c>
      <c r="E25" s="132" t="s">
        <v>132</v>
      </c>
      <c r="F25" s="15" t="s">
        <v>55</v>
      </c>
      <c r="G25" s="133">
        <f t="shared" si="1"/>
        <v>4296</v>
      </c>
      <c r="H25" s="42"/>
      <c r="I25" s="42">
        <f>600*7.16</f>
        <v>4296</v>
      </c>
      <c r="J25" s="39"/>
      <c r="K25" s="34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="36" customFormat="1" ht="30" customHeight="1" spans="1:38">
      <c r="A26" s="38">
        <v>15</v>
      </c>
      <c r="B26" s="39" t="s">
        <v>133</v>
      </c>
      <c r="C26" s="15" t="s">
        <v>13</v>
      </c>
      <c r="D26" s="15" t="s">
        <v>41</v>
      </c>
      <c r="E26" s="132" t="s">
        <v>134</v>
      </c>
      <c r="F26" s="15" t="s">
        <v>80</v>
      </c>
      <c r="G26" s="133">
        <f t="shared" si="1"/>
        <v>7520</v>
      </c>
      <c r="H26" s="42"/>
      <c r="I26" s="42">
        <v>7520</v>
      </c>
      <c r="J26" s="39"/>
      <c r="K26" s="3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="36" customFormat="1" ht="30" customHeight="1" spans="1:38">
      <c r="A27" s="16" t="s">
        <v>135</v>
      </c>
      <c r="B27" s="41" t="s">
        <v>136</v>
      </c>
      <c r="C27" s="15"/>
      <c r="D27" s="15"/>
      <c r="E27" s="8" t="s">
        <v>137</v>
      </c>
      <c r="F27" s="15"/>
      <c r="G27" s="43">
        <f>SUM(G28:G31)</f>
        <v>15131</v>
      </c>
      <c r="H27" s="42"/>
      <c r="I27" s="43">
        <f>SUM(I28:I31)</f>
        <v>15131</v>
      </c>
      <c r="J27" s="39"/>
      <c r="K27" s="34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="36" customFormat="1" ht="30" customHeight="1" spans="1:38">
      <c r="A28" s="38">
        <v>1</v>
      </c>
      <c r="B28" s="39" t="s">
        <v>138</v>
      </c>
      <c r="C28" s="15" t="s">
        <v>13</v>
      </c>
      <c r="D28" s="15" t="s">
        <v>41</v>
      </c>
      <c r="E28" s="132" t="s">
        <v>139</v>
      </c>
      <c r="F28" s="15" t="s">
        <v>16</v>
      </c>
      <c r="G28" s="39">
        <v>3640</v>
      </c>
      <c r="H28" s="39"/>
      <c r="I28" s="39">
        <v>3640</v>
      </c>
      <c r="J28" s="39"/>
      <c r="K28" s="34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  <row r="29" s="36" customFormat="1" ht="30" customHeight="1" spans="1:38">
      <c r="A29" s="48">
        <v>2</v>
      </c>
      <c r="B29" s="23" t="s">
        <v>140</v>
      </c>
      <c r="C29" s="68" t="s">
        <v>13</v>
      </c>
      <c r="D29" s="68" t="s">
        <v>41</v>
      </c>
      <c r="E29" s="139" t="s">
        <v>141</v>
      </c>
      <c r="F29" s="68" t="s">
        <v>93</v>
      </c>
      <c r="G29" s="23">
        <v>2960</v>
      </c>
      <c r="H29" s="23"/>
      <c r="I29" s="23">
        <v>2960</v>
      </c>
      <c r="J29" s="23"/>
      <c r="K29" s="75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="36" customFormat="1" ht="30" customHeight="1" spans="1:38">
      <c r="A30" s="137">
        <v>3</v>
      </c>
      <c r="B30" s="140" t="s">
        <v>142</v>
      </c>
      <c r="C30" s="106" t="s">
        <v>13</v>
      </c>
      <c r="D30" s="106" t="s">
        <v>41</v>
      </c>
      <c r="E30" s="141" t="s">
        <v>143</v>
      </c>
      <c r="F30" s="106" t="s">
        <v>55</v>
      </c>
      <c r="G30" s="142">
        <v>2768</v>
      </c>
      <c r="H30" s="142"/>
      <c r="I30" s="142">
        <v>2768</v>
      </c>
      <c r="J30" s="140"/>
      <c r="K30" s="115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</row>
    <row r="31" s="36" customFormat="1" ht="30" customHeight="1" spans="1:38">
      <c r="A31" s="38">
        <v>4</v>
      </c>
      <c r="B31" s="39" t="s">
        <v>144</v>
      </c>
      <c r="C31" s="15" t="s">
        <v>13</v>
      </c>
      <c r="D31" s="15" t="s">
        <v>41</v>
      </c>
      <c r="E31" s="132" t="s">
        <v>145</v>
      </c>
      <c r="F31" s="15" t="s">
        <v>55</v>
      </c>
      <c r="G31" s="42">
        <v>5763</v>
      </c>
      <c r="H31" s="42"/>
      <c r="I31" s="42">
        <v>5763</v>
      </c>
      <c r="J31" s="39"/>
      <c r="K31" s="3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</row>
    <row r="32" s="36" customFormat="1" ht="30" customHeight="1" spans="1:38">
      <c r="A32" s="16" t="s">
        <v>146</v>
      </c>
      <c r="B32" s="41" t="s">
        <v>147</v>
      </c>
      <c r="C32" s="15"/>
      <c r="D32" s="15"/>
      <c r="E32" s="132"/>
      <c r="F32" s="15"/>
      <c r="G32" s="43">
        <f>SUM(G33:G37)</f>
        <v>52678.48</v>
      </c>
      <c r="H32" s="43"/>
      <c r="I32" s="43">
        <f>SUM(I33:I37)</f>
        <v>52678.48</v>
      </c>
      <c r="J32" s="39"/>
      <c r="K32" s="34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="36" customFormat="1" ht="30" customHeight="1" spans="1:38">
      <c r="A33" s="38">
        <v>1</v>
      </c>
      <c r="B33" s="39" t="s">
        <v>148</v>
      </c>
      <c r="C33" s="15"/>
      <c r="D33" s="15"/>
      <c r="E33" s="39" t="s">
        <v>149</v>
      </c>
      <c r="F33" s="15" t="s">
        <v>27</v>
      </c>
      <c r="G33" s="42">
        <v>3038.48</v>
      </c>
      <c r="H33" s="42"/>
      <c r="I33" s="42">
        <v>3038.48</v>
      </c>
      <c r="J33" s="39"/>
      <c r="K33" s="34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="36" customFormat="1" ht="30" customHeight="1" spans="1:38">
      <c r="A34" s="38">
        <v>2</v>
      </c>
      <c r="B34" s="39" t="s">
        <v>150</v>
      </c>
      <c r="C34" s="15"/>
      <c r="D34" s="15"/>
      <c r="E34" s="39" t="s">
        <v>151</v>
      </c>
      <c r="F34" s="15" t="s">
        <v>27</v>
      </c>
      <c r="G34" s="39">
        <v>4800</v>
      </c>
      <c r="H34" s="39"/>
      <c r="I34" s="39">
        <v>4800</v>
      </c>
      <c r="J34" s="39"/>
      <c r="K34" s="34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="36" customFormat="1" ht="30" customHeight="1" spans="1:38">
      <c r="A35" s="38">
        <v>3</v>
      </c>
      <c r="B35" s="39" t="s">
        <v>152</v>
      </c>
      <c r="C35" s="15"/>
      <c r="D35" s="15"/>
      <c r="E35" s="39" t="s">
        <v>153</v>
      </c>
      <c r="F35" s="15" t="s">
        <v>27</v>
      </c>
      <c r="G35" s="42">
        <v>840</v>
      </c>
      <c r="H35" s="42"/>
      <c r="I35" s="42">
        <v>840</v>
      </c>
      <c r="J35" s="39"/>
      <c r="K35" s="34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="36" customFormat="1" ht="30" customHeight="1" spans="1:38">
      <c r="A36" s="38">
        <v>4</v>
      </c>
      <c r="B36" s="39" t="s">
        <v>154</v>
      </c>
      <c r="C36" s="15"/>
      <c r="D36" s="15"/>
      <c r="E36" s="39" t="s">
        <v>155</v>
      </c>
      <c r="F36" s="15" t="s">
        <v>27</v>
      </c>
      <c r="G36" s="39">
        <v>4000</v>
      </c>
      <c r="H36" s="39"/>
      <c r="I36" s="39">
        <v>4000</v>
      </c>
      <c r="J36" s="39"/>
      <c r="K36" s="34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="36" customFormat="1" ht="30" customHeight="1" spans="1:38">
      <c r="A37" s="38">
        <v>5</v>
      </c>
      <c r="B37" s="39" t="s">
        <v>156</v>
      </c>
      <c r="C37" s="15"/>
      <c r="D37" s="15"/>
      <c r="E37" s="39" t="s">
        <v>157</v>
      </c>
      <c r="F37" s="15" t="s">
        <v>27</v>
      </c>
      <c r="G37" s="42">
        <v>40000</v>
      </c>
      <c r="H37" s="42"/>
      <c r="I37" s="144">
        <f>G37</f>
        <v>40000</v>
      </c>
      <c r="J37" s="39"/>
      <c r="K37" s="34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</row>
    <row r="38" s="50" customFormat="1" ht="30" customHeight="1" spans="1:11">
      <c r="A38" s="38"/>
      <c r="B38" s="39"/>
      <c r="C38" s="15"/>
      <c r="D38" s="15"/>
      <c r="E38" s="39"/>
      <c r="F38" s="15"/>
      <c r="G38" s="42"/>
      <c r="H38" s="42"/>
      <c r="I38" s="144"/>
      <c r="J38" s="39"/>
      <c r="K38" s="34"/>
    </row>
    <row r="39" s="50" customFormat="1" ht="30" customHeight="1" spans="1:11">
      <c r="A39" s="38"/>
      <c r="B39" s="39"/>
      <c r="C39" s="15"/>
      <c r="D39" s="15"/>
      <c r="E39" s="39"/>
      <c r="F39" s="15"/>
      <c r="G39" s="42"/>
      <c r="H39" s="42"/>
      <c r="I39" s="144"/>
      <c r="J39" s="39"/>
      <c r="K39" s="34"/>
    </row>
    <row r="40" s="50" customFormat="1" ht="30" customHeight="1" spans="1:11">
      <c r="A40" s="38"/>
      <c r="B40" s="39"/>
      <c r="C40" s="15"/>
      <c r="D40" s="15"/>
      <c r="E40" s="39"/>
      <c r="F40" s="15"/>
      <c r="G40" s="42"/>
      <c r="H40" s="42"/>
      <c r="I40" s="144"/>
      <c r="J40" s="39"/>
      <c r="K40" s="34"/>
    </row>
    <row r="41" ht="30" customHeight="1" spans="1:11">
      <c r="A41" s="40"/>
      <c r="B41" s="36"/>
      <c r="C41" s="36"/>
      <c r="D41" s="36"/>
      <c r="E41" s="36"/>
      <c r="F41" s="36"/>
      <c r="G41" s="36"/>
      <c r="H41" s="36"/>
      <c r="I41" s="36"/>
      <c r="J41" s="36"/>
      <c r="K41" s="145"/>
    </row>
    <row r="42" ht="30" customHeight="1" spans="1:1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7"/>
  <sheetViews>
    <sheetView workbookViewId="0">
      <selection activeCell="B7" sqref="B7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  <col min="13" max="13" width="9" style="2"/>
  </cols>
  <sheetData>
    <row r="1" ht="39.95" customHeight="1" spans="1:14">
      <c r="A1" s="3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M1" s="29"/>
      <c r="N1" s="30"/>
    </row>
    <row r="2" s="1" customFormat="1" ht="24.95" customHeight="1" spans="1:13">
      <c r="A2" s="4" t="s">
        <v>159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  <c r="M2" s="32"/>
    </row>
    <row r="3" s="1" customFormat="1" ht="24.95" customHeight="1" spans="1:13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  <c r="M3" s="32"/>
    </row>
    <row r="4" s="1" customFormat="1" ht="27.95" customHeight="1" spans="1:13">
      <c r="A4" s="7"/>
      <c r="B4" s="8" t="s">
        <v>11</v>
      </c>
      <c r="C4" s="9"/>
      <c r="D4" s="8"/>
      <c r="E4" s="8"/>
      <c r="F4" s="8"/>
      <c r="G4" s="8">
        <f>G5+G8+G15</f>
        <v>85500</v>
      </c>
      <c r="H4" s="8">
        <f>H5+H8+H15</f>
        <v>9000</v>
      </c>
      <c r="I4" s="8">
        <f>I5+I8+I15</f>
        <v>76500</v>
      </c>
      <c r="J4" s="8"/>
      <c r="K4" s="33"/>
      <c r="M4" s="32"/>
    </row>
    <row r="5" s="1" customFormat="1" ht="27.95" customHeight="1" spans="1:13">
      <c r="A5" s="16"/>
      <c r="B5" s="8" t="s">
        <v>160</v>
      </c>
      <c r="C5" s="8"/>
      <c r="D5" s="8"/>
      <c r="E5" s="8"/>
      <c r="F5" s="8"/>
      <c r="G5" s="8">
        <f>SUM(G6:G7)</f>
        <v>50000</v>
      </c>
      <c r="H5" s="8"/>
      <c r="I5" s="8">
        <f>SUM(I6:I7)</f>
        <v>50000</v>
      </c>
      <c r="J5" s="8"/>
      <c r="K5" s="33"/>
      <c r="M5" s="32"/>
    </row>
    <row r="6" s="1" customFormat="1" ht="27.95" customHeight="1" spans="1:13">
      <c r="A6" s="89">
        <v>1</v>
      </c>
      <c r="B6" s="113" t="s">
        <v>161</v>
      </c>
      <c r="C6" s="44" t="s">
        <v>13</v>
      </c>
      <c r="D6" s="113"/>
      <c r="E6" s="118" t="s">
        <v>162</v>
      </c>
      <c r="F6" s="102" t="s">
        <v>27</v>
      </c>
      <c r="G6" s="101">
        <v>30000</v>
      </c>
      <c r="H6" s="101"/>
      <c r="I6" s="113">
        <v>30000</v>
      </c>
      <c r="J6" s="113"/>
      <c r="K6" s="34" t="s">
        <v>56</v>
      </c>
      <c r="M6" s="32"/>
    </row>
    <row r="7" s="1" customFormat="1" ht="27.95" customHeight="1" spans="1:13">
      <c r="A7" s="89">
        <v>2</v>
      </c>
      <c r="B7" s="113" t="s">
        <v>163</v>
      </c>
      <c r="C7" s="44" t="s">
        <v>13</v>
      </c>
      <c r="D7" s="113"/>
      <c r="E7" s="118" t="s">
        <v>164</v>
      </c>
      <c r="F7" s="102" t="s">
        <v>27</v>
      </c>
      <c r="G7" s="101">
        <v>20000</v>
      </c>
      <c r="H7" s="101"/>
      <c r="I7" s="101">
        <v>20000</v>
      </c>
      <c r="J7" s="113"/>
      <c r="K7" s="34" t="s">
        <v>66</v>
      </c>
      <c r="M7" s="32"/>
    </row>
    <row r="8" s="1" customFormat="1" ht="30" customHeight="1" spans="1:13">
      <c r="A8" s="89"/>
      <c r="B8" s="8" t="s">
        <v>165</v>
      </c>
      <c r="C8" s="44"/>
      <c r="D8" s="113"/>
      <c r="E8" s="96"/>
      <c r="F8" s="102"/>
      <c r="G8" s="119">
        <f t="shared" ref="G8:I8" si="0">G9+G11</f>
        <v>33000</v>
      </c>
      <c r="H8" s="119">
        <f t="shared" si="0"/>
        <v>8000</v>
      </c>
      <c r="I8" s="119">
        <f t="shared" si="0"/>
        <v>25000</v>
      </c>
      <c r="J8" s="119"/>
      <c r="K8" s="129"/>
      <c r="M8" s="32"/>
    </row>
    <row r="9" s="1" customFormat="1" ht="27.95" customHeight="1" spans="1:13">
      <c r="A9" s="120"/>
      <c r="B9" s="78" t="s">
        <v>166</v>
      </c>
      <c r="C9" s="121"/>
      <c r="D9" s="122"/>
      <c r="E9" s="123"/>
      <c r="F9" s="123"/>
      <c r="G9" s="123">
        <f>G10</f>
        <v>15000</v>
      </c>
      <c r="H9" s="123">
        <f>H10</f>
        <v>8000</v>
      </c>
      <c r="I9" s="123">
        <f>I10</f>
        <v>7000</v>
      </c>
      <c r="J9" s="113"/>
      <c r="K9" s="34"/>
      <c r="M9" s="32"/>
    </row>
    <row r="10" s="1" customFormat="1" ht="27.95" customHeight="1" spans="1:13">
      <c r="A10" s="89">
        <v>1</v>
      </c>
      <c r="B10" s="95" t="s">
        <v>167</v>
      </c>
      <c r="C10" s="44" t="s">
        <v>13</v>
      </c>
      <c r="D10" s="95" t="s">
        <v>50</v>
      </c>
      <c r="E10" s="96" t="s">
        <v>168</v>
      </c>
      <c r="F10" s="96" t="s">
        <v>169</v>
      </c>
      <c r="G10" s="96">
        <v>15000</v>
      </c>
      <c r="H10" s="96">
        <v>8000</v>
      </c>
      <c r="I10" s="96">
        <v>7000</v>
      </c>
      <c r="J10" s="113"/>
      <c r="K10" s="34" t="s">
        <v>56</v>
      </c>
      <c r="M10" s="32"/>
    </row>
    <row r="11" s="1" customFormat="1" ht="30" customHeight="1" spans="1:13">
      <c r="A11" s="120"/>
      <c r="B11" s="78" t="s">
        <v>170</v>
      </c>
      <c r="C11" s="44"/>
      <c r="D11" s="95"/>
      <c r="E11" s="96"/>
      <c r="F11" s="96"/>
      <c r="G11" s="123">
        <f>SUM(G12:G14)</f>
        <v>18000</v>
      </c>
      <c r="H11" s="95"/>
      <c r="I11" s="123">
        <f>SUM(I12:I14)</f>
        <v>18000</v>
      </c>
      <c r="J11" s="123"/>
      <c r="K11" s="34"/>
      <c r="M11" s="32"/>
    </row>
    <row r="12" s="1" customFormat="1" ht="27.95" customHeight="1" spans="1:13">
      <c r="A12" s="89">
        <v>1</v>
      </c>
      <c r="B12" s="124" t="s">
        <v>171</v>
      </c>
      <c r="C12" s="44" t="s">
        <v>13</v>
      </c>
      <c r="D12" s="95"/>
      <c r="E12" s="118" t="s">
        <v>172</v>
      </c>
      <c r="F12" s="96" t="s">
        <v>55</v>
      </c>
      <c r="G12" s="96">
        <v>8000</v>
      </c>
      <c r="H12" s="95"/>
      <c r="I12" s="96">
        <v>8000</v>
      </c>
      <c r="J12" s="113"/>
      <c r="K12" s="34" t="s">
        <v>56</v>
      </c>
      <c r="M12" s="32"/>
    </row>
    <row r="13" s="1" customFormat="1" ht="27.95" customHeight="1" spans="1:13">
      <c r="A13" s="89">
        <v>2</v>
      </c>
      <c r="B13" s="95" t="s">
        <v>173</v>
      </c>
      <c r="C13" s="44" t="s">
        <v>13</v>
      </c>
      <c r="D13" s="95"/>
      <c r="E13" s="118" t="s">
        <v>174</v>
      </c>
      <c r="F13" s="96" t="s">
        <v>55</v>
      </c>
      <c r="G13" s="96">
        <v>4000</v>
      </c>
      <c r="H13" s="95"/>
      <c r="I13" s="96">
        <v>4000</v>
      </c>
      <c r="J13" s="113"/>
      <c r="K13" s="34" t="s">
        <v>66</v>
      </c>
      <c r="M13" s="32"/>
    </row>
    <row r="14" s="1" customFormat="1" ht="27.95" customHeight="1" spans="1:13">
      <c r="A14" s="125">
        <v>3</v>
      </c>
      <c r="B14" s="95" t="s">
        <v>175</v>
      </c>
      <c r="C14" s="44" t="s">
        <v>13</v>
      </c>
      <c r="D14" s="95"/>
      <c r="E14" s="118" t="s">
        <v>176</v>
      </c>
      <c r="F14" s="96" t="s">
        <v>55</v>
      </c>
      <c r="G14" s="96">
        <v>6000</v>
      </c>
      <c r="H14" s="95"/>
      <c r="I14" s="96">
        <v>6000</v>
      </c>
      <c r="J14" s="113"/>
      <c r="K14" s="34" t="s">
        <v>56</v>
      </c>
      <c r="M14" s="32"/>
    </row>
    <row r="15" s="1" customFormat="1" ht="27.95" customHeight="1" spans="1:13">
      <c r="A15" s="125"/>
      <c r="B15" s="122" t="s">
        <v>177</v>
      </c>
      <c r="C15" s="44"/>
      <c r="D15" s="95"/>
      <c r="E15" s="96"/>
      <c r="F15" s="96"/>
      <c r="G15" s="123">
        <f>SUM(G16:G17)</f>
        <v>2500</v>
      </c>
      <c r="H15" s="123">
        <f>SUM(H16:H17)</f>
        <v>1000</v>
      </c>
      <c r="I15" s="123">
        <f>SUM(I16:I17)</f>
        <v>1500</v>
      </c>
      <c r="J15" s="113"/>
      <c r="K15" s="34"/>
      <c r="M15" s="32"/>
    </row>
    <row r="16" s="1" customFormat="1" ht="35.1" customHeight="1" spans="1:13">
      <c r="A16" s="125">
        <v>1</v>
      </c>
      <c r="B16" s="95" t="s">
        <v>178</v>
      </c>
      <c r="C16" s="44" t="s">
        <v>13</v>
      </c>
      <c r="D16" s="95" t="s">
        <v>50</v>
      </c>
      <c r="E16" s="118" t="s">
        <v>179</v>
      </c>
      <c r="F16" s="96" t="s">
        <v>169</v>
      </c>
      <c r="G16" s="113">
        <v>2500</v>
      </c>
      <c r="H16" s="113">
        <v>1000</v>
      </c>
      <c r="I16" s="113">
        <v>1500</v>
      </c>
      <c r="J16" s="113"/>
      <c r="K16" s="34" t="s">
        <v>73</v>
      </c>
      <c r="M16" s="32"/>
    </row>
    <row r="17" s="1" customFormat="1" ht="30" customHeight="1" spans="1:13">
      <c r="A17" s="21"/>
      <c r="B17" s="109"/>
      <c r="C17" s="110"/>
      <c r="D17" s="126"/>
      <c r="E17" s="109"/>
      <c r="F17" s="127"/>
      <c r="G17" s="111"/>
      <c r="H17" s="128"/>
      <c r="I17" s="111"/>
      <c r="J17" s="128"/>
      <c r="K17" s="116"/>
      <c r="M17" s="3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V42"/>
  <sheetViews>
    <sheetView tabSelected="1" workbookViewId="0">
      <selection activeCell="H7" sqref="H7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9.625" customWidth="1"/>
    <col min="6" max="6" width="12.625" customWidth="1"/>
    <col min="7" max="10" width="8.625" customWidth="1"/>
    <col min="11" max="11" width="10.625" customWidth="1"/>
    <col min="13" max="13" width="9" style="2"/>
  </cols>
  <sheetData>
    <row r="1" ht="39.95" customHeight="1" spans="1:14">
      <c r="A1" s="3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M1" s="29"/>
      <c r="N1" s="30"/>
    </row>
    <row r="2" s="1" customFormat="1" ht="24.95" customHeight="1" spans="1:13">
      <c r="A2" s="4" t="s">
        <v>159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  <c r="M2" s="32"/>
    </row>
    <row r="3" s="1" customFormat="1" ht="24.95" customHeight="1" spans="1:13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  <c r="M3" s="32"/>
    </row>
    <row r="4" s="1" customFormat="1" ht="30" customHeight="1" spans="1:13">
      <c r="A4" s="7"/>
      <c r="B4" s="8" t="s">
        <v>11</v>
      </c>
      <c r="C4" s="9"/>
      <c r="D4" s="8"/>
      <c r="E4" s="8"/>
      <c r="F4" s="8"/>
      <c r="G4" s="53">
        <f>G5+G26+G33+G36</f>
        <v>164351</v>
      </c>
      <c r="H4" s="53">
        <f>H5+H26+H33+H36</f>
        <v>342</v>
      </c>
      <c r="I4" s="53">
        <f>I5+I26+I33+I36</f>
        <v>164009</v>
      </c>
      <c r="J4" s="53"/>
      <c r="K4" s="33"/>
      <c r="M4" s="32"/>
    </row>
    <row r="5" s="1" customFormat="1" ht="30" customHeight="1" spans="1:13">
      <c r="A5" s="16"/>
      <c r="B5" s="8" t="s">
        <v>181</v>
      </c>
      <c r="C5" s="8"/>
      <c r="D5" s="8"/>
      <c r="E5" s="8"/>
      <c r="F5" s="8"/>
      <c r="G5" s="53">
        <f>G6+G8+G17+G21+G23</f>
        <v>31580</v>
      </c>
      <c r="H5" s="53">
        <f>H6+H8+H17+H21+H23</f>
        <v>342</v>
      </c>
      <c r="I5" s="53">
        <f>I6+I8+I17+I21+I23</f>
        <v>31238</v>
      </c>
      <c r="J5" s="53"/>
      <c r="K5" s="33"/>
      <c r="M5" s="32"/>
    </row>
    <row r="6" s="1" customFormat="1" ht="30" customHeight="1" spans="1:13">
      <c r="A6" s="16"/>
      <c r="B6" s="8" t="s">
        <v>182</v>
      </c>
      <c r="C6" s="8"/>
      <c r="D6" s="8"/>
      <c r="E6" s="8"/>
      <c r="F6" s="8"/>
      <c r="G6" s="64">
        <f>G7</f>
        <v>8000</v>
      </c>
      <c r="H6" s="64"/>
      <c r="I6" s="64">
        <f>I7</f>
        <v>8000</v>
      </c>
      <c r="J6" s="20"/>
      <c r="K6" s="33"/>
      <c r="M6" s="32"/>
    </row>
    <row r="7" s="1" customFormat="1" ht="30" customHeight="1" spans="1:13">
      <c r="A7" s="54">
        <v>1</v>
      </c>
      <c r="B7" s="20" t="s">
        <v>183</v>
      </c>
      <c r="C7" s="19" t="s">
        <v>13</v>
      </c>
      <c r="D7" s="15" t="s">
        <v>34</v>
      </c>
      <c r="E7" s="20" t="s">
        <v>184</v>
      </c>
      <c r="F7" s="20" t="s">
        <v>93</v>
      </c>
      <c r="G7" s="20">
        <v>8000</v>
      </c>
      <c r="H7" s="20"/>
      <c r="I7" s="20">
        <v>8000</v>
      </c>
      <c r="K7" s="34" t="s">
        <v>56</v>
      </c>
      <c r="M7" s="32"/>
    </row>
    <row r="8" s="1" customFormat="1" ht="30" customHeight="1" spans="1:13">
      <c r="A8" s="16"/>
      <c r="B8" s="8" t="s">
        <v>185</v>
      </c>
      <c r="C8" s="8"/>
      <c r="D8" s="8"/>
      <c r="E8" s="8"/>
      <c r="F8" s="8"/>
      <c r="G8" s="64">
        <f>G9+G11</f>
        <v>5780</v>
      </c>
      <c r="H8" s="64">
        <f>H9+H11</f>
        <v>342</v>
      </c>
      <c r="I8" s="64">
        <f>I9+I11</f>
        <v>5438</v>
      </c>
      <c r="J8" s="8"/>
      <c r="K8" s="34"/>
      <c r="M8" s="32"/>
    </row>
    <row r="9" s="1" customFormat="1" ht="30" customHeight="1" spans="1:13">
      <c r="A9" s="77"/>
      <c r="B9" s="78" t="s">
        <v>166</v>
      </c>
      <c r="C9" s="9"/>
      <c r="D9" s="8"/>
      <c r="E9" s="9"/>
      <c r="F9" s="9"/>
      <c r="G9" s="64">
        <f>G10</f>
        <v>1000</v>
      </c>
      <c r="H9" s="64">
        <f>H10</f>
        <v>342</v>
      </c>
      <c r="I9" s="64">
        <f>I10</f>
        <v>658</v>
      </c>
      <c r="J9" s="8"/>
      <c r="K9" s="34"/>
      <c r="M9" s="32"/>
    </row>
    <row r="10" s="1" customFormat="1" ht="30" customHeight="1" spans="1:13">
      <c r="A10" s="17">
        <v>1</v>
      </c>
      <c r="B10" s="18" t="s">
        <v>186</v>
      </c>
      <c r="C10" s="19" t="s">
        <v>13</v>
      </c>
      <c r="D10" s="15" t="s">
        <v>50</v>
      </c>
      <c r="E10" s="18" t="s">
        <v>187</v>
      </c>
      <c r="F10" s="18" t="s">
        <v>169</v>
      </c>
      <c r="G10" s="59">
        <v>1000</v>
      </c>
      <c r="H10" s="59">
        <v>342</v>
      </c>
      <c r="I10" s="59">
        <v>658</v>
      </c>
      <c r="J10" s="8"/>
      <c r="K10" s="34"/>
      <c r="M10" s="32"/>
    </row>
    <row r="11" s="1" customFormat="1" ht="30" customHeight="1" spans="1:13">
      <c r="A11" s="60"/>
      <c r="B11" s="61" t="s">
        <v>170</v>
      </c>
      <c r="C11" s="62"/>
      <c r="D11" s="8"/>
      <c r="E11" s="63"/>
      <c r="F11" s="63"/>
      <c r="G11" s="64">
        <f>SUM(G12:G16)</f>
        <v>4780</v>
      </c>
      <c r="H11" s="64"/>
      <c r="I11" s="64">
        <f>SUM(I12:I16)</f>
        <v>4780</v>
      </c>
      <c r="J11" s="8"/>
      <c r="K11" s="34"/>
      <c r="M11" s="32"/>
    </row>
    <row r="12" s="1" customFormat="1" ht="30" customHeight="1" spans="1:13">
      <c r="A12" s="17">
        <v>1</v>
      </c>
      <c r="B12" s="18" t="s">
        <v>188</v>
      </c>
      <c r="C12" s="19" t="s">
        <v>13</v>
      </c>
      <c r="D12" s="15" t="s">
        <v>34</v>
      </c>
      <c r="E12" s="18" t="s">
        <v>187</v>
      </c>
      <c r="F12" s="20" t="s">
        <v>93</v>
      </c>
      <c r="G12" s="59">
        <v>1000</v>
      </c>
      <c r="H12" s="64"/>
      <c r="I12" s="59">
        <v>1000</v>
      </c>
      <c r="J12" s="8"/>
      <c r="K12" s="34"/>
      <c r="M12" s="32"/>
    </row>
    <row r="13" s="1" customFormat="1" ht="30" customHeight="1" spans="1:13">
      <c r="A13" s="17">
        <v>2</v>
      </c>
      <c r="B13" s="18" t="s">
        <v>189</v>
      </c>
      <c r="C13" s="19" t="s">
        <v>13</v>
      </c>
      <c r="D13" s="15" t="s">
        <v>41</v>
      </c>
      <c r="E13" s="18" t="s">
        <v>187</v>
      </c>
      <c r="F13" s="18" t="s">
        <v>169</v>
      </c>
      <c r="G13" s="59">
        <v>1200</v>
      </c>
      <c r="H13" s="59"/>
      <c r="I13" s="59">
        <v>1200</v>
      </c>
      <c r="J13" s="8"/>
      <c r="K13" s="34"/>
      <c r="M13" s="32"/>
    </row>
    <row r="14" s="1" customFormat="1" ht="30" customHeight="1" spans="1:13">
      <c r="A14" s="17">
        <v>3</v>
      </c>
      <c r="B14" s="18" t="s">
        <v>190</v>
      </c>
      <c r="C14" s="19" t="s">
        <v>13</v>
      </c>
      <c r="D14" s="15" t="s">
        <v>34</v>
      </c>
      <c r="E14" s="18" t="s">
        <v>187</v>
      </c>
      <c r="F14" s="20" t="s">
        <v>93</v>
      </c>
      <c r="G14" s="59">
        <v>780</v>
      </c>
      <c r="H14" s="64"/>
      <c r="I14" s="59">
        <v>780</v>
      </c>
      <c r="J14" s="8"/>
      <c r="K14" s="34"/>
      <c r="M14" s="32"/>
    </row>
    <row r="15" s="1" customFormat="1" ht="30" customHeight="1" spans="1:13">
      <c r="A15" s="17">
        <v>4</v>
      </c>
      <c r="B15" s="18" t="s">
        <v>191</v>
      </c>
      <c r="C15" s="19" t="s">
        <v>13</v>
      </c>
      <c r="D15" s="15" t="s">
        <v>34</v>
      </c>
      <c r="E15" s="18" t="s">
        <v>187</v>
      </c>
      <c r="F15" s="20" t="s">
        <v>93</v>
      </c>
      <c r="G15" s="59">
        <v>1000</v>
      </c>
      <c r="H15" s="64"/>
      <c r="I15" s="59">
        <v>1000</v>
      </c>
      <c r="J15" s="8"/>
      <c r="K15" s="34"/>
      <c r="M15" s="32"/>
    </row>
    <row r="16" s="1" customFormat="1" ht="30" customHeight="1" spans="1:13">
      <c r="A16" s="65">
        <v>5</v>
      </c>
      <c r="B16" s="66" t="s">
        <v>192</v>
      </c>
      <c r="C16" s="67" t="s">
        <v>13</v>
      </c>
      <c r="D16" s="68" t="s">
        <v>34</v>
      </c>
      <c r="E16" s="66" t="s">
        <v>187</v>
      </c>
      <c r="F16" s="66" t="s">
        <v>93</v>
      </c>
      <c r="G16" s="69">
        <v>800</v>
      </c>
      <c r="H16" s="70"/>
      <c r="I16" s="69">
        <v>800</v>
      </c>
      <c r="J16" s="74"/>
      <c r="K16" s="75"/>
      <c r="M16" s="32"/>
    </row>
    <row r="17" s="1" customFormat="1" ht="30" customHeight="1" spans="1:13">
      <c r="A17" s="79"/>
      <c r="B17" s="80" t="s">
        <v>193</v>
      </c>
      <c r="C17" s="81"/>
      <c r="D17" s="82"/>
      <c r="E17" s="83"/>
      <c r="F17" s="84"/>
      <c r="G17" s="85">
        <f>SUM(G18:G20)</f>
        <v>17000</v>
      </c>
      <c r="H17" s="86"/>
      <c r="I17" s="85">
        <f>SUM(I18:I20)</f>
        <v>17000</v>
      </c>
      <c r="J17" s="82"/>
      <c r="K17" s="112"/>
      <c r="M17" s="32"/>
    </row>
    <row r="18" s="1" customFormat="1" ht="30" customHeight="1" spans="1:13">
      <c r="A18" s="79">
        <v>1</v>
      </c>
      <c r="B18" s="87" t="s">
        <v>194</v>
      </c>
      <c r="C18" s="88" t="s">
        <v>13</v>
      </c>
      <c r="D18" s="15" t="s">
        <v>34</v>
      </c>
      <c r="E18" s="83" t="s">
        <v>195</v>
      </c>
      <c r="F18" s="20" t="s">
        <v>27</v>
      </c>
      <c r="G18" s="86">
        <v>10000</v>
      </c>
      <c r="H18" s="86"/>
      <c r="I18" s="86">
        <v>10000</v>
      </c>
      <c r="J18" s="82"/>
      <c r="K18" s="34" t="s">
        <v>66</v>
      </c>
      <c r="M18" s="32"/>
    </row>
    <row r="19" s="1" customFormat="1" ht="30" customHeight="1" spans="1:13">
      <c r="A19" s="79">
        <v>2</v>
      </c>
      <c r="B19" s="87" t="s">
        <v>196</v>
      </c>
      <c r="C19" s="88" t="s">
        <v>13</v>
      </c>
      <c r="D19" s="15" t="s">
        <v>34</v>
      </c>
      <c r="E19" s="83" t="s">
        <v>197</v>
      </c>
      <c r="F19" s="20" t="s">
        <v>27</v>
      </c>
      <c r="G19" s="86">
        <v>3000</v>
      </c>
      <c r="H19" s="86"/>
      <c r="I19" s="86">
        <v>3000</v>
      </c>
      <c r="J19" s="82"/>
      <c r="K19" s="34" t="s">
        <v>66</v>
      </c>
      <c r="M19" s="32"/>
    </row>
    <row r="20" s="1" customFormat="1" ht="30" customHeight="1" spans="1:13">
      <c r="A20" s="89">
        <v>3</v>
      </c>
      <c r="B20" s="90" t="s">
        <v>198</v>
      </c>
      <c r="C20" s="88" t="s">
        <v>13</v>
      </c>
      <c r="D20" s="15" t="s">
        <v>34</v>
      </c>
      <c r="E20" s="91" t="s">
        <v>199</v>
      </c>
      <c r="F20" s="20" t="s">
        <v>27</v>
      </c>
      <c r="G20" s="18">
        <v>4000</v>
      </c>
      <c r="H20" s="18"/>
      <c r="I20" s="18">
        <v>4000</v>
      </c>
      <c r="J20" s="113"/>
      <c r="K20" s="34" t="s">
        <v>66</v>
      </c>
      <c r="M20" s="32"/>
    </row>
    <row r="21" s="1" customFormat="1" ht="30" customHeight="1" spans="1:13">
      <c r="A21" s="79"/>
      <c r="B21" s="92" t="s">
        <v>200</v>
      </c>
      <c r="C21" s="81"/>
      <c r="D21" s="82"/>
      <c r="E21" s="93"/>
      <c r="F21" s="84"/>
      <c r="G21" s="85">
        <f>G22</f>
        <v>300</v>
      </c>
      <c r="H21" s="94"/>
      <c r="I21" s="85">
        <f>I22</f>
        <v>300</v>
      </c>
      <c r="J21" s="82"/>
      <c r="K21" s="114"/>
      <c r="M21" s="32"/>
    </row>
    <row r="22" s="1" customFormat="1" ht="30" customHeight="1" spans="1:13">
      <c r="A22" s="89">
        <v>1</v>
      </c>
      <c r="B22" s="90" t="s">
        <v>201</v>
      </c>
      <c r="C22" s="88" t="s">
        <v>13</v>
      </c>
      <c r="D22" s="95" t="s">
        <v>50</v>
      </c>
      <c r="E22" s="91" t="s">
        <v>202</v>
      </c>
      <c r="F22" s="20" t="s">
        <v>203</v>
      </c>
      <c r="G22" s="18">
        <v>300</v>
      </c>
      <c r="H22" s="18"/>
      <c r="I22" s="18">
        <v>300</v>
      </c>
      <c r="J22" s="113"/>
      <c r="K22" s="34"/>
      <c r="M22" s="32"/>
    </row>
    <row r="23" s="1" customFormat="1" ht="30" customHeight="1" spans="1:13">
      <c r="A23" s="89"/>
      <c r="B23" s="92" t="s">
        <v>204</v>
      </c>
      <c r="C23" s="44"/>
      <c r="D23" s="95"/>
      <c r="E23" s="96"/>
      <c r="F23" s="96"/>
      <c r="G23" s="97">
        <f>G24</f>
        <v>500</v>
      </c>
      <c r="H23" s="98"/>
      <c r="I23" s="97">
        <f>I24</f>
        <v>500</v>
      </c>
      <c r="J23" s="113"/>
      <c r="K23" s="34"/>
      <c r="M23" s="32"/>
    </row>
    <row r="24" s="1" customFormat="1" ht="30" customHeight="1" spans="1:13">
      <c r="A24" s="38">
        <v>1</v>
      </c>
      <c r="B24" s="99" t="s">
        <v>205</v>
      </c>
      <c r="C24" s="88" t="s">
        <v>13</v>
      </c>
      <c r="D24" s="8"/>
      <c r="E24" s="99" t="s">
        <v>206</v>
      </c>
      <c r="F24" s="100" t="s">
        <v>27</v>
      </c>
      <c r="G24" s="18">
        <v>500</v>
      </c>
      <c r="H24" s="18"/>
      <c r="I24" s="18">
        <v>500</v>
      </c>
      <c r="J24" s="8"/>
      <c r="K24" s="34"/>
      <c r="M24" s="32"/>
    </row>
    <row r="25" s="1" customFormat="1" ht="30" customHeight="1" spans="1:13">
      <c r="A25" s="89"/>
      <c r="B25" s="95"/>
      <c r="C25" s="44"/>
      <c r="D25" s="101"/>
      <c r="E25" s="95"/>
      <c r="F25" s="102"/>
      <c r="G25" s="59"/>
      <c r="H25" s="64"/>
      <c r="I25" s="64"/>
      <c r="J25" s="8"/>
      <c r="K25" s="33"/>
      <c r="M25" s="32"/>
    </row>
    <row r="26" s="1" customFormat="1" ht="30" customHeight="1" spans="1:13">
      <c r="A26" s="89"/>
      <c r="B26" s="103" t="s">
        <v>207</v>
      </c>
      <c r="C26" s="44"/>
      <c r="D26" s="101"/>
      <c r="E26" s="95"/>
      <c r="F26" s="102"/>
      <c r="G26" s="64">
        <f>SUM(G27:G31)</f>
        <v>122651</v>
      </c>
      <c r="H26" s="64"/>
      <c r="I26" s="64">
        <f>SUM(I27:I31)</f>
        <v>122651</v>
      </c>
      <c r="J26" s="8"/>
      <c r="K26" s="33"/>
      <c r="M26" s="32"/>
    </row>
    <row r="27" s="1" customFormat="1" ht="30" customHeight="1" spans="1:13">
      <c r="A27" s="17">
        <v>1</v>
      </c>
      <c r="B27" s="18" t="s">
        <v>208</v>
      </c>
      <c r="C27" s="18" t="s">
        <v>13</v>
      </c>
      <c r="D27" s="101" t="s">
        <v>34</v>
      </c>
      <c r="E27" s="95" t="s">
        <v>209</v>
      </c>
      <c r="F27" s="18" t="s">
        <v>203</v>
      </c>
      <c r="G27" s="18">
        <v>75851</v>
      </c>
      <c r="H27" s="20"/>
      <c r="I27" s="18">
        <v>75851</v>
      </c>
      <c r="J27" s="8"/>
      <c r="K27" s="34" t="s">
        <v>56</v>
      </c>
      <c r="M27" s="32"/>
    </row>
    <row r="28" s="1" customFormat="1" ht="30" customHeight="1" spans="1:13">
      <c r="A28" s="54">
        <v>2</v>
      </c>
      <c r="B28" s="20" t="s">
        <v>210</v>
      </c>
      <c r="C28" s="20" t="s">
        <v>13</v>
      </c>
      <c r="D28" s="101" t="s">
        <v>34</v>
      </c>
      <c r="E28" s="95" t="s">
        <v>211</v>
      </c>
      <c r="F28" s="18" t="s">
        <v>93</v>
      </c>
      <c r="G28" s="18">
        <v>11000</v>
      </c>
      <c r="H28" s="20"/>
      <c r="I28" s="18">
        <v>11000</v>
      </c>
      <c r="J28" s="8"/>
      <c r="K28" s="34" t="s">
        <v>56</v>
      </c>
      <c r="M28" s="32"/>
    </row>
    <row r="29" s="1" customFormat="1" ht="30" customHeight="1" spans="1:13">
      <c r="A29" s="65">
        <v>3</v>
      </c>
      <c r="B29" s="66" t="s">
        <v>212</v>
      </c>
      <c r="C29" s="66" t="s">
        <v>13</v>
      </c>
      <c r="D29" s="104" t="s">
        <v>34</v>
      </c>
      <c r="E29" s="68" t="s">
        <v>213</v>
      </c>
      <c r="F29" s="66" t="s">
        <v>169</v>
      </c>
      <c r="G29" s="66">
        <v>19300</v>
      </c>
      <c r="H29" s="70"/>
      <c r="I29" s="66">
        <v>19300</v>
      </c>
      <c r="J29" s="74"/>
      <c r="K29" s="75"/>
      <c r="M29" s="32"/>
    </row>
    <row r="30" s="1" customFormat="1" ht="30" customHeight="1" spans="1:13">
      <c r="A30" s="17">
        <v>4</v>
      </c>
      <c r="B30" s="18" t="s">
        <v>214</v>
      </c>
      <c r="C30" s="18" t="s">
        <v>13</v>
      </c>
      <c r="D30" s="105" t="s">
        <v>34</v>
      </c>
      <c r="E30" s="106" t="s">
        <v>215</v>
      </c>
      <c r="F30" s="18" t="s">
        <v>169</v>
      </c>
      <c r="G30" s="18">
        <v>10000</v>
      </c>
      <c r="H30" s="107"/>
      <c r="I30" s="18">
        <v>10000</v>
      </c>
      <c r="J30" s="9"/>
      <c r="K30" s="115"/>
      <c r="M30" s="32"/>
    </row>
    <row r="31" s="1" customFormat="1" ht="30" customHeight="1" spans="1:13">
      <c r="A31" s="54">
        <v>5</v>
      </c>
      <c r="B31" s="20" t="s">
        <v>216</v>
      </c>
      <c r="C31" s="20" t="s">
        <v>13</v>
      </c>
      <c r="D31" s="95" t="s">
        <v>34</v>
      </c>
      <c r="E31" s="15" t="s">
        <v>217</v>
      </c>
      <c r="F31" s="20" t="s">
        <v>169</v>
      </c>
      <c r="G31" s="20">
        <v>6500</v>
      </c>
      <c r="H31" s="64"/>
      <c r="I31" s="18">
        <v>6500</v>
      </c>
      <c r="J31" s="8"/>
      <c r="K31" s="34"/>
      <c r="M31" s="32"/>
    </row>
    <row r="32" s="1" customFormat="1" ht="30" customHeight="1" spans="1:13">
      <c r="A32" s="17"/>
      <c r="B32" s="18"/>
      <c r="C32" s="18"/>
      <c r="D32" s="105"/>
      <c r="E32" s="106"/>
      <c r="F32" s="18"/>
      <c r="G32" s="18"/>
      <c r="H32" s="107"/>
      <c r="I32" s="18"/>
      <c r="J32" s="9"/>
      <c r="K32" s="115"/>
      <c r="M32" s="32"/>
    </row>
    <row r="33" s="1" customFormat="1" ht="30" customHeight="1" spans="1:13">
      <c r="A33" s="17"/>
      <c r="B33" s="63" t="s">
        <v>218</v>
      </c>
      <c r="C33" s="18"/>
      <c r="D33" s="105"/>
      <c r="E33" s="106"/>
      <c r="F33" s="18"/>
      <c r="G33" s="63">
        <f>G34</f>
        <v>5000</v>
      </c>
      <c r="H33" s="107"/>
      <c r="I33" s="63">
        <f>I34</f>
        <v>5000</v>
      </c>
      <c r="J33" s="9"/>
      <c r="K33" s="115"/>
      <c r="M33" s="32"/>
    </row>
    <row r="34" s="1" customFormat="1" ht="30" customHeight="1" spans="1:13">
      <c r="A34" s="54">
        <v>1</v>
      </c>
      <c r="B34" s="18" t="s">
        <v>219</v>
      </c>
      <c r="C34" s="18" t="s">
        <v>13</v>
      </c>
      <c r="D34" s="101" t="s">
        <v>34</v>
      </c>
      <c r="E34" s="95" t="s">
        <v>220</v>
      </c>
      <c r="F34" s="18" t="s">
        <v>203</v>
      </c>
      <c r="G34" s="18">
        <v>5000</v>
      </c>
      <c r="H34" s="20"/>
      <c r="I34" s="18">
        <v>5000</v>
      </c>
      <c r="J34" s="8"/>
      <c r="K34" s="34" t="s">
        <v>66</v>
      </c>
      <c r="M34" s="32"/>
    </row>
    <row r="35" s="1" customFormat="1" ht="30" customHeight="1" spans="1:13">
      <c r="A35" s="54"/>
      <c r="B35" s="20"/>
      <c r="C35" s="20"/>
      <c r="D35" s="95"/>
      <c r="E35" s="15"/>
      <c r="F35" s="18"/>
      <c r="G35" s="18"/>
      <c r="H35" s="8"/>
      <c r="I35" s="18"/>
      <c r="J35" s="8"/>
      <c r="K35" s="34"/>
      <c r="M35" s="32"/>
    </row>
    <row r="36" s="1" customFormat="1" ht="30" customHeight="1" spans="1:13">
      <c r="A36" s="54"/>
      <c r="B36" s="61" t="s">
        <v>221</v>
      </c>
      <c r="C36" s="20"/>
      <c r="D36" s="95"/>
      <c r="E36" s="15"/>
      <c r="F36" s="18"/>
      <c r="G36" s="63">
        <f>G37</f>
        <v>5120</v>
      </c>
      <c r="H36" s="8"/>
      <c r="I36" s="63">
        <f>I37</f>
        <v>5120</v>
      </c>
      <c r="J36" s="8"/>
      <c r="K36" s="34"/>
      <c r="M36" s="32"/>
    </row>
    <row r="37" s="1" customFormat="1" ht="30" customHeight="1" spans="1:15">
      <c r="A37" s="54">
        <v>1</v>
      </c>
      <c r="B37" s="20" t="s">
        <v>222</v>
      </c>
      <c r="C37" s="18" t="s">
        <v>13</v>
      </c>
      <c r="D37" s="101" t="s">
        <v>34</v>
      </c>
      <c r="E37" s="15" t="s">
        <v>223</v>
      </c>
      <c r="F37" s="18" t="s">
        <v>27</v>
      </c>
      <c r="G37" s="18">
        <v>5120</v>
      </c>
      <c r="H37" s="8"/>
      <c r="I37" s="18">
        <f>G37</f>
        <v>5120</v>
      </c>
      <c r="J37" s="8"/>
      <c r="K37" s="34"/>
      <c r="M37" s="32"/>
      <c r="O37" s="1">
        <f>88310*8/69</f>
        <v>10238.8405797101</v>
      </c>
    </row>
    <row r="38" s="1" customFormat="1" ht="30" customHeight="1" spans="1:13">
      <c r="A38" s="54"/>
      <c r="B38" s="20"/>
      <c r="C38" s="18"/>
      <c r="D38" s="101"/>
      <c r="E38" s="15"/>
      <c r="F38" s="18"/>
      <c r="G38" s="18"/>
      <c r="H38" s="8"/>
      <c r="I38" s="18"/>
      <c r="J38" s="8"/>
      <c r="K38" s="34"/>
      <c r="M38" s="32"/>
    </row>
    <row r="39" s="1" customFormat="1" ht="30" customHeight="1" spans="1:13">
      <c r="A39" s="54"/>
      <c r="B39" s="20"/>
      <c r="C39" s="20"/>
      <c r="D39" s="95"/>
      <c r="E39" s="15"/>
      <c r="F39" s="18"/>
      <c r="G39" s="18"/>
      <c r="H39" s="8"/>
      <c r="I39" s="18"/>
      <c r="J39" s="8"/>
      <c r="K39" s="34"/>
      <c r="M39" s="32"/>
    </row>
    <row r="40" s="1" customFormat="1" ht="30" customHeight="1" spans="1:13">
      <c r="A40" s="54"/>
      <c r="B40" s="20"/>
      <c r="C40" s="20"/>
      <c r="D40" s="95"/>
      <c r="E40" s="15"/>
      <c r="F40" s="18"/>
      <c r="G40" s="18"/>
      <c r="H40" s="8"/>
      <c r="I40" s="18"/>
      <c r="J40" s="8"/>
      <c r="K40" s="34"/>
      <c r="M40" s="32"/>
    </row>
    <row r="41" s="1" customFormat="1" ht="30" customHeight="1" spans="1:13">
      <c r="A41" s="54"/>
      <c r="B41" s="20"/>
      <c r="C41" s="20"/>
      <c r="D41" s="95"/>
      <c r="E41" s="95"/>
      <c r="F41" s="18"/>
      <c r="G41" s="18"/>
      <c r="H41" s="8"/>
      <c r="I41" s="18"/>
      <c r="J41" s="8"/>
      <c r="K41" s="34"/>
      <c r="M41" s="32"/>
    </row>
    <row r="42" s="76" customFormat="1" ht="30" customHeight="1" spans="1:22">
      <c r="A42" s="108"/>
      <c r="B42" s="109"/>
      <c r="C42" s="110"/>
      <c r="D42" s="109"/>
      <c r="E42" s="111"/>
      <c r="F42" s="26"/>
      <c r="G42" s="68"/>
      <c r="H42" s="111"/>
      <c r="I42" s="111"/>
      <c r="J42" s="111"/>
      <c r="K42" s="116"/>
      <c r="L42" s="117"/>
      <c r="M42" s="32"/>
      <c r="N42" s="117"/>
      <c r="O42" s="117"/>
      <c r="P42" s="117"/>
      <c r="Q42" s="117"/>
      <c r="R42" s="117"/>
      <c r="S42" s="117"/>
      <c r="T42" s="117"/>
      <c r="U42" s="117"/>
      <c r="V42" s="117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9.625" customWidth="1"/>
    <col min="6" max="6" width="12.625" customWidth="1"/>
    <col min="7" max="10" width="8.625" customWidth="1"/>
    <col min="11" max="11" width="10.625" customWidth="1"/>
    <col min="13" max="13" width="9" style="2"/>
  </cols>
  <sheetData>
    <row r="1" ht="39.95" customHeight="1" spans="1:14">
      <c r="A1" s="3" t="s">
        <v>224</v>
      </c>
      <c r="B1" s="3"/>
      <c r="C1" s="3"/>
      <c r="D1" s="3"/>
      <c r="E1" s="3"/>
      <c r="F1" s="3"/>
      <c r="G1" s="3"/>
      <c r="H1" s="3"/>
      <c r="I1" s="3"/>
      <c r="J1" s="3"/>
      <c r="K1" s="3"/>
      <c r="M1" s="29"/>
      <c r="N1" s="30"/>
    </row>
    <row r="2" s="1" customFormat="1" ht="24.95" customHeight="1" spans="1:13">
      <c r="A2" s="4" t="s">
        <v>159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  <c r="M2" s="32"/>
    </row>
    <row r="3" s="1" customFormat="1" ht="24.95" customHeight="1" spans="1:13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  <c r="M3" s="32"/>
    </row>
    <row r="4" s="1" customFormat="1" ht="30" customHeight="1" spans="1:13">
      <c r="A4" s="7"/>
      <c r="B4" s="8" t="s">
        <v>11</v>
      </c>
      <c r="C4" s="9"/>
      <c r="D4" s="8"/>
      <c r="E4" s="8"/>
      <c r="F4" s="8"/>
      <c r="G4" s="53"/>
      <c r="H4" s="53"/>
      <c r="I4" s="53"/>
      <c r="J4" s="53"/>
      <c r="K4" s="33"/>
      <c r="M4" s="32"/>
    </row>
    <row r="5" s="1" customFormat="1" ht="30" customHeight="1" spans="1:13">
      <c r="A5" s="16"/>
      <c r="B5" s="8" t="s">
        <v>225</v>
      </c>
      <c r="C5" s="8"/>
      <c r="D5" s="8"/>
      <c r="E5" s="8"/>
      <c r="F5" s="8"/>
      <c r="G5" s="53"/>
      <c r="H5" s="53"/>
      <c r="I5" s="53"/>
      <c r="J5" s="53"/>
      <c r="K5" s="33"/>
      <c r="M5" s="32"/>
    </row>
    <row r="6" s="1" customFormat="1" ht="50.1" customHeight="1" spans="1:13">
      <c r="A6" s="54">
        <v>1</v>
      </c>
      <c r="B6" s="20" t="s">
        <v>226</v>
      </c>
      <c r="C6" s="19" t="s">
        <v>13</v>
      </c>
      <c r="D6" s="15" t="s">
        <v>34</v>
      </c>
      <c r="E6" s="20" t="s">
        <v>227</v>
      </c>
      <c r="F6" s="18" t="s">
        <v>228</v>
      </c>
      <c r="G6" s="55" t="s">
        <v>229</v>
      </c>
      <c r="H6" s="56"/>
      <c r="I6" s="56"/>
      <c r="J6" s="56"/>
      <c r="K6" s="71"/>
      <c r="M6" s="32"/>
    </row>
    <row r="7" s="1" customFormat="1" ht="30" customHeight="1" spans="1:13">
      <c r="A7" s="16"/>
      <c r="B7" s="8" t="s">
        <v>230</v>
      </c>
      <c r="C7" s="8"/>
      <c r="D7" s="8"/>
      <c r="E7" s="8"/>
      <c r="F7" s="8"/>
      <c r="G7" s="57"/>
      <c r="H7" s="57"/>
      <c r="I7" s="57"/>
      <c r="J7" s="18" t="s">
        <v>231</v>
      </c>
      <c r="K7" s="72"/>
      <c r="M7" s="32"/>
    </row>
    <row r="8" s="1" customFormat="1" ht="30" customHeight="1" spans="1:13">
      <c r="A8" s="17">
        <v>1</v>
      </c>
      <c r="B8" s="18" t="s">
        <v>232</v>
      </c>
      <c r="C8" s="19" t="s">
        <v>13</v>
      </c>
      <c r="D8" s="15" t="s">
        <v>34</v>
      </c>
      <c r="E8" s="18" t="s">
        <v>233</v>
      </c>
      <c r="F8" s="18" t="s">
        <v>234</v>
      </c>
      <c r="G8" s="58"/>
      <c r="H8" s="58"/>
      <c r="I8" s="58"/>
      <c r="J8" s="18" t="s">
        <v>231</v>
      </c>
      <c r="K8" s="73"/>
      <c r="M8" s="32"/>
    </row>
    <row r="9" s="1" customFormat="1" ht="30" customHeight="1" spans="1:13">
      <c r="A9" s="17"/>
      <c r="B9" s="18"/>
      <c r="C9" s="19"/>
      <c r="D9" s="15"/>
      <c r="E9" s="18"/>
      <c r="F9" s="18"/>
      <c r="G9" s="59"/>
      <c r="H9" s="59"/>
      <c r="I9" s="59"/>
      <c r="J9" s="8"/>
      <c r="K9" s="34"/>
      <c r="M9" s="32"/>
    </row>
    <row r="10" s="1" customFormat="1" ht="30" customHeight="1" spans="1:13">
      <c r="A10" s="17"/>
      <c r="B10" s="18"/>
      <c r="C10" s="19"/>
      <c r="D10" s="15"/>
      <c r="E10" s="18"/>
      <c r="F10" s="18"/>
      <c r="G10" s="59"/>
      <c r="H10" s="59"/>
      <c r="I10" s="59"/>
      <c r="J10" s="8"/>
      <c r="K10" s="34"/>
      <c r="M10" s="32"/>
    </row>
    <row r="11" s="1" customFormat="1" ht="30" customHeight="1" spans="1:13">
      <c r="A11" s="60"/>
      <c r="B11" s="61"/>
      <c r="C11" s="62"/>
      <c r="D11" s="8"/>
      <c r="E11" s="63"/>
      <c r="F11" s="63"/>
      <c r="G11" s="64"/>
      <c r="H11" s="64"/>
      <c r="I11" s="64"/>
      <c r="J11" s="8"/>
      <c r="K11" s="34"/>
      <c r="M11" s="32"/>
    </row>
    <row r="12" s="1" customFormat="1" ht="30" customHeight="1" spans="1:13">
      <c r="A12" s="17"/>
      <c r="B12" s="18"/>
      <c r="C12" s="19"/>
      <c r="D12" s="15"/>
      <c r="E12" s="18"/>
      <c r="F12" s="20"/>
      <c r="G12" s="59"/>
      <c r="H12" s="64"/>
      <c r="I12" s="59"/>
      <c r="J12" s="8"/>
      <c r="K12" s="34"/>
      <c r="M12" s="32"/>
    </row>
    <row r="13" s="1" customFormat="1" ht="30" customHeight="1" spans="1:13">
      <c r="A13" s="17"/>
      <c r="B13" s="18"/>
      <c r="C13" s="19"/>
      <c r="D13" s="15"/>
      <c r="E13" s="18"/>
      <c r="F13" s="18"/>
      <c r="G13" s="59"/>
      <c r="H13" s="59"/>
      <c r="I13" s="59"/>
      <c r="J13" s="8"/>
      <c r="K13" s="34"/>
      <c r="M13" s="32"/>
    </row>
    <row r="14" s="1" customFormat="1" ht="30" customHeight="1" spans="1:13">
      <c r="A14" s="17"/>
      <c r="B14" s="18"/>
      <c r="C14" s="19"/>
      <c r="D14" s="15"/>
      <c r="E14" s="18"/>
      <c r="F14" s="20"/>
      <c r="G14" s="59"/>
      <c r="H14" s="64"/>
      <c r="I14" s="59"/>
      <c r="J14" s="8"/>
      <c r="K14" s="34"/>
      <c r="M14" s="32"/>
    </row>
    <row r="15" s="1" customFormat="1" ht="30" customHeight="1" spans="1:13">
      <c r="A15" s="65"/>
      <c r="B15" s="66"/>
      <c r="C15" s="67"/>
      <c r="D15" s="68"/>
      <c r="E15" s="66"/>
      <c r="F15" s="66"/>
      <c r="G15" s="69"/>
      <c r="H15" s="70"/>
      <c r="I15" s="69"/>
      <c r="J15" s="74"/>
      <c r="K15" s="75"/>
      <c r="M15" s="32"/>
    </row>
  </sheetData>
  <mergeCells count="11">
    <mergeCell ref="A1:K1"/>
    <mergeCell ref="H2:J2"/>
    <mergeCell ref="G6:K6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AL16"/>
  <sheetViews>
    <sheetView workbookViewId="0">
      <selection activeCell="B15" sqref="B15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</cols>
  <sheetData>
    <row r="1" ht="39.95" customHeight="1" spans="1:11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.95" customHeight="1" spans="1:11">
      <c r="A2" s="37" t="s">
        <v>29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</row>
    <row r="3" s="1" customFormat="1" ht="24.95" customHeight="1" spans="1:11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</row>
    <row r="4" s="1" customFormat="1" ht="24.95" customHeight="1" spans="1:11">
      <c r="A4" s="7"/>
      <c r="B4" s="8" t="s">
        <v>25</v>
      </c>
      <c r="C4" s="9"/>
      <c r="D4" s="8"/>
      <c r="E4" s="8"/>
      <c r="F4" s="8"/>
      <c r="G4" s="8">
        <f>G5+G13</f>
        <v>22470</v>
      </c>
      <c r="H4" s="8"/>
      <c r="I4" s="8">
        <f>I5+I13</f>
        <v>22470</v>
      </c>
      <c r="J4" s="8"/>
      <c r="K4" s="33"/>
    </row>
    <row r="5" s="1" customFormat="1" ht="30" customHeight="1" spans="1:11">
      <c r="A5" s="16"/>
      <c r="B5" s="8" t="s">
        <v>236</v>
      </c>
      <c r="C5" s="8"/>
      <c r="D5" s="8"/>
      <c r="E5" s="8"/>
      <c r="F5" s="15" t="s">
        <v>27</v>
      </c>
      <c r="G5" s="8">
        <f>SUM(G6:G11)</f>
        <v>21850</v>
      </c>
      <c r="H5" s="8"/>
      <c r="I5" s="8">
        <f>SUM(I6:I11)</f>
        <v>21850</v>
      </c>
      <c r="J5" s="8"/>
      <c r="K5" s="33"/>
    </row>
    <row r="6" s="1" customFormat="1" ht="30" customHeight="1" spans="1:11">
      <c r="A6" s="38">
        <v>1</v>
      </c>
      <c r="B6" s="15" t="s">
        <v>237</v>
      </c>
      <c r="C6" s="15"/>
      <c r="D6" s="15"/>
      <c r="E6" s="15" t="s">
        <v>238</v>
      </c>
      <c r="F6" s="15" t="s">
        <v>27</v>
      </c>
      <c r="G6" s="8">
        <v>15000</v>
      </c>
      <c r="H6" s="39"/>
      <c r="I6" s="8">
        <v>15000</v>
      </c>
      <c r="J6" s="39"/>
      <c r="K6" s="34"/>
    </row>
    <row r="7" s="1" customFormat="1" ht="30" customHeight="1" spans="1:11">
      <c r="A7" s="38">
        <v>2</v>
      </c>
      <c r="B7" s="39" t="s">
        <v>239</v>
      </c>
      <c r="C7" s="15"/>
      <c r="D7" s="15"/>
      <c r="E7" s="15" t="s">
        <v>240</v>
      </c>
      <c r="F7" s="15" t="s">
        <v>27</v>
      </c>
      <c r="G7" s="8">
        <v>5000</v>
      </c>
      <c r="H7" s="39"/>
      <c r="I7" s="8">
        <v>5000</v>
      </c>
      <c r="J7" s="39"/>
      <c r="K7" s="34"/>
    </row>
    <row r="8" s="1" customFormat="1" ht="30" customHeight="1" spans="1:11">
      <c r="A8" s="40">
        <v>3</v>
      </c>
      <c r="B8" s="39" t="s">
        <v>241</v>
      </c>
      <c r="C8" s="15"/>
      <c r="D8" s="15"/>
      <c r="E8" s="39" t="s">
        <v>242</v>
      </c>
      <c r="F8" s="15" t="s">
        <v>27</v>
      </c>
      <c r="G8" s="41">
        <v>200</v>
      </c>
      <c r="H8" s="42"/>
      <c r="I8" s="41">
        <v>200</v>
      </c>
      <c r="J8" s="39"/>
      <c r="K8" s="34"/>
    </row>
    <row r="9" s="36" customFormat="1" ht="30" customHeight="1" spans="1:38">
      <c r="A9" s="38">
        <v>4</v>
      </c>
      <c r="B9" s="39" t="s">
        <v>243</v>
      </c>
      <c r="C9" s="15"/>
      <c r="D9" s="15"/>
      <c r="E9" s="39" t="s">
        <v>244</v>
      </c>
      <c r="F9" s="15" t="s">
        <v>27</v>
      </c>
      <c r="G9" s="43">
        <v>1000</v>
      </c>
      <c r="H9" s="39"/>
      <c r="I9" s="43">
        <v>1000</v>
      </c>
      <c r="J9" s="39"/>
      <c r="K9" s="34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="36" customFormat="1" ht="30" customHeight="1" spans="1:38">
      <c r="A10" s="40">
        <v>5</v>
      </c>
      <c r="B10" s="39" t="s">
        <v>245</v>
      </c>
      <c r="C10" s="15"/>
      <c r="D10" s="15"/>
      <c r="E10" s="39" t="s">
        <v>246</v>
      </c>
      <c r="F10" s="15" t="s">
        <v>27</v>
      </c>
      <c r="G10" s="41">
        <v>600</v>
      </c>
      <c r="H10" s="42"/>
      <c r="I10" s="41">
        <v>600</v>
      </c>
      <c r="J10" s="39"/>
      <c r="K10" s="3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="36" customFormat="1" ht="30" customHeight="1" spans="1:38">
      <c r="A11" s="40">
        <v>6</v>
      </c>
      <c r="B11" s="12" t="s">
        <v>247</v>
      </c>
      <c r="C11" s="12" t="s">
        <v>13</v>
      </c>
      <c r="D11" s="8"/>
      <c r="E11" s="12" t="s">
        <v>248</v>
      </c>
      <c r="F11" s="13" t="s">
        <v>27</v>
      </c>
      <c r="G11" s="8">
        <v>50</v>
      </c>
      <c r="H11" s="8"/>
      <c r="I11" s="8">
        <v>50</v>
      </c>
      <c r="J11" s="8"/>
      <c r="K11" s="34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="36" customFormat="1" ht="30" customHeight="1" spans="1:38">
      <c r="A12" s="40"/>
      <c r="B12" s="44"/>
      <c r="C12" s="15"/>
      <c r="D12" s="15"/>
      <c r="E12" s="45"/>
      <c r="F12" s="15"/>
      <c r="G12" s="46"/>
      <c r="H12" s="46"/>
      <c r="I12" s="51"/>
      <c r="J12" s="44"/>
      <c r="K12" s="34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</row>
    <row r="13" s="36" customFormat="1" ht="30" customHeight="1" spans="1:38">
      <c r="A13" s="11"/>
      <c r="B13" s="47" t="s">
        <v>249</v>
      </c>
      <c r="C13" s="12"/>
      <c r="D13" s="8"/>
      <c r="E13" s="12"/>
      <c r="F13" s="13"/>
      <c r="G13" s="8">
        <f>SUM(G14:G15)</f>
        <v>620</v>
      </c>
      <c r="H13" s="15"/>
      <c r="I13" s="8">
        <f>SUM(I14:I15)</f>
        <v>620</v>
      </c>
      <c r="J13" s="8"/>
      <c r="K13" s="34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="36" customFormat="1" ht="30" customHeight="1" spans="1:38">
      <c r="A14" s="11">
        <v>1</v>
      </c>
      <c r="B14" s="12" t="s">
        <v>250</v>
      </c>
      <c r="C14" s="12" t="s">
        <v>13</v>
      </c>
      <c r="D14" s="8"/>
      <c r="E14" s="12" t="s">
        <v>251</v>
      </c>
      <c r="F14" s="13" t="s">
        <v>27</v>
      </c>
      <c r="G14" s="15">
        <v>25</v>
      </c>
      <c r="H14" s="15"/>
      <c r="I14" s="15">
        <v>25</v>
      </c>
      <c r="J14" s="8"/>
      <c r="K14" s="34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s="36" customFormat="1" ht="30" customHeight="1" spans="1:38">
      <c r="A15" s="11">
        <v>2</v>
      </c>
      <c r="B15" s="12" t="s">
        <v>252</v>
      </c>
      <c r="C15" s="12" t="s">
        <v>13</v>
      </c>
      <c r="D15" s="8"/>
      <c r="E15" s="12" t="s">
        <v>253</v>
      </c>
      <c r="F15" s="13" t="s">
        <v>27</v>
      </c>
      <c r="G15" s="15">
        <v>595</v>
      </c>
      <c r="H15" s="15"/>
      <c r="I15" s="15">
        <v>595</v>
      </c>
      <c r="J15" s="8"/>
      <c r="K15" s="34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ht="30" customHeight="1" spans="1:1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6"/>
  <sheetViews>
    <sheetView workbookViewId="0">
      <selection activeCell="J11" sqref="J11"/>
    </sheetView>
  </sheetViews>
  <sheetFormatPr defaultColWidth="9" defaultRowHeight="13.5"/>
  <cols>
    <col min="1" max="1" width="5.125" customWidth="1"/>
    <col min="2" max="2" width="24.625" customWidth="1"/>
    <col min="3" max="4" width="8.125" customWidth="1"/>
    <col min="5" max="5" width="26.625" customWidth="1"/>
    <col min="6" max="6" width="12.625" customWidth="1"/>
    <col min="7" max="10" width="8.625" customWidth="1"/>
    <col min="11" max="11" width="13.625" customWidth="1"/>
    <col min="13" max="13" width="9" style="2"/>
  </cols>
  <sheetData>
    <row r="1" ht="39.95" customHeight="1" spans="1:14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M1" s="29"/>
      <c r="N1" s="30"/>
    </row>
    <row r="2" s="1" customFormat="1" ht="24.95" customHeight="1" spans="1:13">
      <c r="A2" s="4" t="s">
        <v>159</v>
      </c>
      <c r="B2" s="5" t="s">
        <v>2</v>
      </c>
      <c r="C2" s="6" t="s">
        <v>3</v>
      </c>
      <c r="D2" s="5" t="s">
        <v>30</v>
      </c>
      <c r="E2" s="5" t="s">
        <v>31</v>
      </c>
      <c r="F2" s="5" t="s">
        <v>4</v>
      </c>
      <c r="G2" s="5" t="s">
        <v>5</v>
      </c>
      <c r="H2" s="5" t="s">
        <v>6</v>
      </c>
      <c r="I2" s="5"/>
      <c r="J2" s="5"/>
      <c r="K2" s="31" t="s">
        <v>7</v>
      </c>
      <c r="M2" s="32"/>
    </row>
    <row r="3" s="1" customFormat="1" ht="24.95" customHeight="1" spans="1:13">
      <c r="A3" s="7"/>
      <c r="B3" s="8"/>
      <c r="C3" s="9"/>
      <c r="D3" s="8"/>
      <c r="E3" s="8"/>
      <c r="F3" s="8"/>
      <c r="G3" s="8"/>
      <c r="H3" s="8" t="s">
        <v>8</v>
      </c>
      <c r="I3" s="8" t="s">
        <v>9</v>
      </c>
      <c r="J3" s="8" t="s">
        <v>10</v>
      </c>
      <c r="K3" s="33"/>
      <c r="M3" s="32"/>
    </row>
    <row r="4" s="1" customFormat="1" ht="30" customHeight="1" spans="1:13">
      <c r="A4" s="7"/>
      <c r="B4" s="8" t="s">
        <v>11</v>
      </c>
      <c r="C4" s="9"/>
      <c r="D4" s="8"/>
      <c r="E4" s="8"/>
      <c r="F4" s="8"/>
      <c r="G4" s="10">
        <f>SUM(G5:G7)</f>
        <v>6800</v>
      </c>
      <c r="H4" s="8"/>
      <c r="I4" s="10">
        <f>SUM(I5:I7)</f>
        <v>6800</v>
      </c>
      <c r="J4" s="8"/>
      <c r="K4" s="33"/>
      <c r="M4" s="32"/>
    </row>
    <row r="5" s="1" customFormat="1" ht="39.95" customHeight="1" spans="1:13">
      <c r="A5" s="11">
        <v>1</v>
      </c>
      <c r="B5" s="12" t="s">
        <v>255</v>
      </c>
      <c r="C5" s="12" t="s">
        <v>13</v>
      </c>
      <c r="D5" s="8"/>
      <c r="E5" s="12" t="s">
        <v>256</v>
      </c>
      <c r="F5" s="13" t="s">
        <v>27</v>
      </c>
      <c r="G5" s="14">
        <v>2000</v>
      </c>
      <c r="H5" s="8"/>
      <c r="I5" s="15">
        <v>2000</v>
      </c>
      <c r="J5" s="8"/>
      <c r="K5" s="34"/>
      <c r="M5" s="32"/>
    </row>
    <row r="6" s="1" customFormat="1" ht="30" customHeight="1" spans="1:13">
      <c r="A6" s="11">
        <v>2</v>
      </c>
      <c r="B6" s="12" t="s">
        <v>257</v>
      </c>
      <c r="C6" s="12" t="s">
        <v>13</v>
      </c>
      <c r="D6" s="8"/>
      <c r="E6" s="12" t="s">
        <v>258</v>
      </c>
      <c r="F6" s="13" t="s">
        <v>27</v>
      </c>
      <c r="G6" s="15">
        <v>3000</v>
      </c>
      <c r="H6" s="8"/>
      <c r="I6" s="15">
        <v>3000</v>
      </c>
      <c r="J6" s="8"/>
      <c r="K6" s="34"/>
      <c r="M6" s="32"/>
    </row>
    <row r="7" s="1" customFormat="1" ht="30" customHeight="1" spans="1:13">
      <c r="A7" s="11">
        <v>3</v>
      </c>
      <c r="B7" s="12" t="s">
        <v>259</v>
      </c>
      <c r="C7" s="12" t="s">
        <v>13</v>
      </c>
      <c r="D7" s="15"/>
      <c r="E7" s="12" t="s">
        <v>260</v>
      </c>
      <c r="F7" s="13" t="s">
        <v>27</v>
      </c>
      <c r="G7" s="15">
        <v>1800</v>
      </c>
      <c r="H7" s="8"/>
      <c r="I7" s="15">
        <v>1800</v>
      </c>
      <c r="J7" s="8"/>
      <c r="K7" s="34"/>
      <c r="M7" s="32"/>
    </row>
    <row r="8" s="1" customFormat="1" ht="30" customHeight="1" spans="1:13">
      <c r="A8" s="16"/>
      <c r="B8" s="8"/>
      <c r="C8" s="8"/>
      <c r="D8" s="8"/>
      <c r="E8" s="8"/>
      <c r="F8" s="8"/>
      <c r="G8" s="8"/>
      <c r="H8" s="8"/>
      <c r="I8" s="8"/>
      <c r="J8" s="8"/>
      <c r="K8" s="33"/>
      <c r="M8" s="32"/>
    </row>
    <row r="9" s="1" customFormat="1" ht="30" customHeight="1" spans="1:13">
      <c r="A9" s="17"/>
      <c r="B9" s="18"/>
      <c r="C9" s="19"/>
      <c r="D9" s="15"/>
      <c r="E9" s="18"/>
      <c r="F9" s="18"/>
      <c r="G9" s="15"/>
      <c r="H9" s="8"/>
      <c r="I9" s="8"/>
      <c r="J9" s="8"/>
      <c r="K9" s="33"/>
      <c r="M9" s="32"/>
    </row>
    <row r="10" s="1" customFormat="1" ht="30" customHeight="1" spans="1:13">
      <c r="A10" s="17"/>
      <c r="B10" s="18"/>
      <c r="C10" s="19"/>
      <c r="D10" s="15"/>
      <c r="E10" s="18"/>
      <c r="F10" s="20"/>
      <c r="G10" s="15"/>
      <c r="H10" s="8"/>
      <c r="I10" s="8"/>
      <c r="J10" s="8"/>
      <c r="K10" s="33"/>
      <c r="M10" s="32"/>
    </row>
    <row r="11" s="1" customFormat="1" ht="30" customHeight="1" spans="1:13">
      <c r="A11" s="17"/>
      <c r="B11" s="18"/>
      <c r="C11" s="19"/>
      <c r="D11" s="15"/>
      <c r="E11" s="18"/>
      <c r="F11" s="20"/>
      <c r="G11" s="15"/>
      <c r="H11" s="8"/>
      <c r="I11" s="8"/>
      <c r="J11" s="8"/>
      <c r="K11" s="33"/>
      <c r="M11" s="32"/>
    </row>
    <row r="12" s="1" customFormat="1" ht="30" customHeight="1" spans="1:13">
      <c r="A12" s="17"/>
      <c r="B12" s="18"/>
      <c r="C12" s="19"/>
      <c r="D12" s="15"/>
      <c r="E12" s="18"/>
      <c r="F12" s="20"/>
      <c r="G12" s="15"/>
      <c r="H12" s="8"/>
      <c r="I12" s="8"/>
      <c r="J12" s="8"/>
      <c r="K12" s="33"/>
      <c r="M12" s="32"/>
    </row>
    <row r="13" s="1" customFormat="1" ht="30" customHeight="1" spans="1:13">
      <c r="A13" s="17"/>
      <c r="B13" s="18"/>
      <c r="C13" s="19"/>
      <c r="D13" s="15"/>
      <c r="E13" s="18"/>
      <c r="F13" s="20"/>
      <c r="G13" s="15"/>
      <c r="H13" s="8"/>
      <c r="I13" s="8"/>
      <c r="J13" s="8"/>
      <c r="K13" s="33"/>
      <c r="M13" s="32"/>
    </row>
    <row r="14" s="1" customFormat="1" ht="30" customHeight="1" spans="1:13">
      <c r="A14" s="17"/>
      <c r="B14" s="18"/>
      <c r="C14" s="19"/>
      <c r="D14" s="15"/>
      <c r="E14" s="18"/>
      <c r="F14" s="20"/>
      <c r="G14" s="15"/>
      <c r="H14" s="8"/>
      <c r="I14" s="8"/>
      <c r="J14" s="8"/>
      <c r="K14" s="33"/>
      <c r="M14" s="32"/>
    </row>
    <row r="15" s="1" customFormat="1" ht="30" customHeight="1" spans="1:13">
      <c r="A15" s="17"/>
      <c r="B15" s="18"/>
      <c r="C15" s="19"/>
      <c r="D15" s="15"/>
      <c r="E15" s="18"/>
      <c r="F15" s="18"/>
      <c r="G15" s="15"/>
      <c r="H15" s="8"/>
      <c r="I15" s="8"/>
      <c r="J15" s="8"/>
      <c r="K15" s="33"/>
      <c r="M15" s="32"/>
    </row>
    <row r="16" s="1" customFormat="1" ht="30" customHeight="1" spans="1:13">
      <c r="A16" s="21"/>
      <c r="B16" s="22"/>
      <c r="C16" s="23"/>
      <c r="D16" s="24"/>
      <c r="E16" s="25"/>
      <c r="F16" s="26"/>
      <c r="G16" s="27"/>
      <c r="H16" s="28"/>
      <c r="I16" s="24"/>
      <c r="J16" s="24"/>
      <c r="K16" s="35"/>
      <c r="M16" s="32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ageMargins left="0.708661417322835" right="0.708661417322835" top="0.590551181102362" bottom="0.748031496062992" header="0.31496062992126" footer="0.31496062992126"/>
  <pageSetup paperSize="9" orientation="landscape"/>
  <headerFooter>
    <oddHeader>&amp;C&amp;10
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 汇总表</vt:lpstr>
      <vt:lpstr>附表2 高速公路</vt:lpstr>
      <vt:lpstr>附表3 路网衔接项目</vt:lpstr>
      <vt:lpstr>附表4 国省及干线</vt:lpstr>
      <vt:lpstr>附表5 农村公路</vt:lpstr>
      <vt:lpstr>附表6 水运</vt:lpstr>
      <vt:lpstr>附表7 站场</vt:lpstr>
      <vt:lpstr>附表8 铁路航空</vt:lpstr>
      <vt:lpstr>附表9 公路、水路养护</vt:lpstr>
      <vt:lpstr>附表10 科技、标准与信息化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Cyq</cp:lastModifiedBy>
  <dcterms:created xsi:type="dcterms:W3CDTF">2019-11-30T00:19:00Z</dcterms:created>
  <cp:lastPrinted>2022-03-12T05:09:00Z</cp:lastPrinted>
  <dcterms:modified xsi:type="dcterms:W3CDTF">2023-01-09T09:27:57Z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398DAB4EB6424FCC8588823F1B4931D0</vt:lpwstr>
  </property>
  <property fmtid="{D5CDD505-2E9C-101B-9397-08002B2CF9AE}" pid="3" name="KSOProductBuildVer">
    <vt:lpwstr>2052-11.1.0.12980</vt:lpwstr>
  </property>
</Properties>
</file>