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2"/>
  </bookViews>
  <sheets>
    <sheet name="封面1" sheetId="1" r:id="rId1"/>
    <sheet name="一般封面" sheetId="2" r:id="rId2"/>
    <sheet name="税收" sheetId="3" r:id="rId3"/>
    <sheet name="平衡" sheetId="4" r:id="rId4"/>
    <sheet name="债券" sheetId="5" r:id="rId5"/>
    <sheet name="总支出分科目" sheetId="6" r:id="rId6"/>
    <sheet name="一般公共科目表" sheetId="7" r:id="rId7"/>
    <sheet name="支出分项" sheetId="8" r:id="rId8"/>
  </sheets>
  <definedNames>
    <definedName name="_xlnm.Print_Titles" localSheetId="6">'一般公共科目表'!$4:$4</definedName>
    <definedName name="_xlnm.Print_Titles" localSheetId="5">'总支出分科目'!$3:$4</definedName>
    <definedName name="_xlnm.Print_Titles" localSheetId="2">'税收'!$3:$4</definedName>
    <definedName name="_xlnm.Print_Titles" localSheetId="7">'支出分项'!$3:$4</definedName>
  </definedNames>
  <calcPr fullCalcOnLoad="1"/>
</workbook>
</file>

<file path=xl/sharedStrings.xml><?xml version="1.0" encoding="utf-8"?>
<sst xmlns="http://schemas.openxmlformats.org/spreadsheetml/2006/main" count="446" uniqueCount="406">
  <si>
    <t>内部资料</t>
  </si>
  <si>
    <t>资 阳 区 人 民 政 府</t>
  </si>
  <si>
    <r>
      <t xml:space="preserve">   2018</t>
    </r>
    <r>
      <rPr>
        <sz val="28"/>
        <rFont val="黑体"/>
        <family val="3"/>
      </rPr>
      <t>年预算调整</t>
    </r>
    <r>
      <rPr>
        <sz val="28"/>
        <rFont val="Times New Roman"/>
        <family val="1"/>
      </rPr>
      <t xml:space="preserve"> </t>
    </r>
    <r>
      <rPr>
        <sz val="28"/>
        <rFont val="黑体"/>
        <family val="3"/>
      </rPr>
      <t>（草案）</t>
    </r>
  </si>
  <si>
    <t>资 阳 区 财 政 局 编制</t>
  </si>
  <si>
    <t xml:space="preserve">   2018年一般公共预算调整 （草案）</t>
  </si>
  <si>
    <t>资阳区2018年一般公共预算收入预算表</t>
  </si>
  <si>
    <t>单位：万元</t>
  </si>
  <si>
    <t>收  入  项  目</t>
  </si>
  <si>
    <r>
      <rPr>
        <sz val="12"/>
        <rFont val="宋体"/>
        <family val="0"/>
      </rPr>
      <t>2016</t>
    </r>
    <r>
      <rPr>
        <sz val="11"/>
        <color indexed="8"/>
        <rFont val="宋体"/>
        <family val="0"/>
      </rPr>
      <t>年预算</t>
    </r>
  </si>
  <si>
    <r>
      <t>2018</t>
    </r>
    <r>
      <rPr>
        <sz val="11"/>
        <color indexed="8"/>
        <rFont val="宋体"/>
        <family val="0"/>
      </rPr>
      <t>年预算</t>
    </r>
  </si>
  <si>
    <t>2018年调整预算</t>
  </si>
  <si>
    <t>备    注</t>
  </si>
  <si>
    <t>任务预算数</t>
  </si>
  <si>
    <t>地方留成数</t>
  </si>
  <si>
    <r>
      <rPr>
        <b/>
        <sz val="11"/>
        <rFont val="宋体"/>
        <family val="0"/>
      </rPr>
      <t>一、税收收入</t>
    </r>
    <r>
      <rPr>
        <sz val="11"/>
        <rFont val="宋体"/>
        <family val="0"/>
      </rPr>
      <t>(附地方留成比例）</t>
    </r>
  </si>
  <si>
    <t>调整后税收占比85.73%，地方税收占比76.79%</t>
  </si>
  <si>
    <t>消费税（0%）</t>
  </si>
  <si>
    <t>增值税（37.5%）</t>
  </si>
  <si>
    <t>改征增值税（75%）</t>
  </si>
  <si>
    <r>
      <rPr>
        <sz val="11"/>
        <rFont val="宋体"/>
        <family val="0"/>
      </rPr>
      <t>营业税（</t>
    </r>
    <r>
      <rPr>
        <sz val="11"/>
        <rFont val="Times New Roman"/>
        <family val="1"/>
      </rPr>
      <t>75%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</si>
  <si>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企业所得税（</t>
    </r>
    <r>
      <rPr>
        <sz val="11"/>
        <rFont val="Times New Roman"/>
        <family val="1"/>
      </rPr>
      <t>28%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</si>
  <si>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个人所得税（</t>
    </r>
    <r>
      <rPr>
        <sz val="11"/>
        <rFont val="Times New Roman"/>
        <family val="1"/>
      </rPr>
      <t>28%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</si>
  <si>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城镇土地使用税（</t>
    </r>
    <r>
      <rPr>
        <sz val="11"/>
        <rFont val="Times New Roman"/>
        <family val="1"/>
      </rPr>
      <t>70%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</si>
  <si>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资源税（</t>
    </r>
    <r>
      <rPr>
        <sz val="11"/>
        <rFont val="Times New Roman"/>
        <family val="1"/>
      </rPr>
      <t>75%</t>
    </r>
    <r>
      <rPr>
        <sz val="11"/>
        <rFont val="宋体"/>
        <family val="0"/>
      </rPr>
      <t>）</t>
    </r>
  </si>
  <si>
    <t>耕地占用税（100%）</t>
  </si>
  <si>
    <r>
      <rPr>
        <sz val="11"/>
        <rFont val="宋体"/>
        <family val="0"/>
      </rPr>
      <t>契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税（</t>
    </r>
    <r>
      <rPr>
        <sz val="11"/>
        <rFont val="Times New Roman"/>
        <family val="1"/>
      </rPr>
      <t xml:space="preserve">100% </t>
    </r>
    <r>
      <rPr>
        <sz val="11"/>
        <rFont val="宋体"/>
        <family val="0"/>
      </rPr>
      <t>）</t>
    </r>
  </si>
  <si>
    <t>城市维护建设税（100%）</t>
  </si>
  <si>
    <r>
      <rPr>
        <sz val="11"/>
        <rFont val="宋体"/>
        <family val="0"/>
      </rPr>
      <t>房产税（</t>
    </r>
    <r>
      <rPr>
        <sz val="11"/>
        <rFont val="Times New Roman"/>
        <family val="1"/>
      </rPr>
      <t>100%</t>
    </r>
    <r>
      <rPr>
        <sz val="11"/>
        <rFont val="宋体"/>
        <family val="0"/>
      </rPr>
      <t>）</t>
    </r>
  </si>
  <si>
    <t>车船税（100%）</t>
  </si>
  <si>
    <t>印花税（100%）</t>
  </si>
  <si>
    <r>
      <rPr>
        <sz val="11"/>
        <rFont val="宋体"/>
        <family val="0"/>
      </rPr>
      <t>土地增值税（</t>
    </r>
    <r>
      <rPr>
        <sz val="11"/>
        <rFont val="Times New Roman"/>
        <family val="1"/>
      </rPr>
      <t>100%</t>
    </r>
    <r>
      <rPr>
        <sz val="11"/>
        <rFont val="宋体"/>
        <family val="0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</si>
  <si>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</si>
  <si>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</si>
  <si>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</si>
  <si>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</si>
  <si>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</si>
  <si>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</si>
  <si>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</si>
  <si>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</si>
  <si>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</si>
  <si>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</si>
  <si>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family val="0"/>
      </rPr>
      <t>三、上划中央收入</t>
    </r>
  </si>
  <si>
    <r>
      <rPr>
        <sz val="11"/>
        <rFont val="宋体"/>
        <family val="0"/>
      </rPr>
      <t>上划中央消费税</t>
    </r>
    <r>
      <rPr>
        <sz val="11"/>
        <rFont val="Times New Roman"/>
        <family val="1"/>
      </rPr>
      <t>100%</t>
    </r>
  </si>
  <si>
    <t>上划中央增值税50%</t>
  </si>
  <si>
    <r>
      <rPr>
        <sz val="11"/>
        <rFont val="宋体"/>
        <family val="0"/>
      </rPr>
      <t>上划中央企业所得税</t>
    </r>
    <r>
      <rPr>
        <sz val="11"/>
        <rFont val="Times New Roman"/>
        <family val="1"/>
      </rPr>
      <t>60%</t>
    </r>
  </si>
  <si>
    <r>
      <rPr>
        <sz val="11"/>
        <rFont val="宋体"/>
        <family val="0"/>
      </rPr>
      <t>上划中央个人所得税</t>
    </r>
    <r>
      <rPr>
        <sz val="11"/>
        <rFont val="Times New Roman"/>
        <family val="1"/>
      </rPr>
      <t>60%</t>
    </r>
  </si>
  <si>
    <t>四、上划省级收入</t>
  </si>
  <si>
    <t>上划省增值税12.5%</t>
  </si>
  <si>
    <t>上划省改征增值税25%</t>
  </si>
  <si>
    <r>
      <rPr>
        <sz val="11"/>
        <rFont val="宋体"/>
        <family val="0"/>
      </rPr>
      <t>上划省营业税</t>
    </r>
    <r>
      <rPr>
        <sz val="11"/>
        <rFont val="Times New Roman"/>
        <family val="1"/>
      </rPr>
      <t>25%</t>
    </r>
  </si>
  <si>
    <r>
      <rPr>
        <sz val="11"/>
        <rFont val="宋体"/>
        <family val="0"/>
      </rPr>
      <t>上划省企业所得税</t>
    </r>
    <r>
      <rPr>
        <sz val="11"/>
        <rFont val="Times New Roman"/>
        <family val="1"/>
      </rPr>
      <t>12%</t>
    </r>
  </si>
  <si>
    <r>
      <rPr>
        <sz val="11"/>
        <rFont val="宋体"/>
        <family val="0"/>
      </rPr>
      <t>上划省个人所得税</t>
    </r>
    <r>
      <rPr>
        <sz val="11"/>
        <rFont val="Times New Roman"/>
        <family val="1"/>
      </rPr>
      <t>12%</t>
    </r>
  </si>
  <si>
    <r>
      <rPr>
        <sz val="11"/>
        <rFont val="宋体"/>
        <family val="0"/>
      </rPr>
      <t>上划省资源税</t>
    </r>
    <r>
      <rPr>
        <sz val="11"/>
        <rFont val="Times New Roman"/>
        <family val="1"/>
      </rPr>
      <t>25%</t>
    </r>
  </si>
  <si>
    <r>
      <rPr>
        <sz val="11"/>
        <rFont val="宋体"/>
        <family val="0"/>
      </rPr>
      <t>上划省城镇土地使用税</t>
    </r>
    <r>
      <rPr>
        <sz val="11"/>
        <rFont val="Times New Roman"/>
        <family val="1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</si>
  <si>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</si>
  <si>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</si>
  <si>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</si>
  <si>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</si>
  <si>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t>资阳区2018年公共财政预算收支平衡表</t>
  </si>
  <si>
    <t>收              入</t>
  </si>
  <si>
    <t>支        出</t>
  </si>
  <si>
    <r>
      <t>项</t>
    </r>
    <r>
      <rPr>
        <b/>
        <sz val="11"/>
        <rFont val="Times New Roman"/>
        <family val="1"/>
      </rPr>
      <t xml:space="preserve">               </t>
    </r>
    <r>
      <rPr>
        <b/>
        <sz val="11"/>
        <rFont val="宋体"/>
        <family val="0"/>
      </rPr>
      <t>目</t>
    </r>
  </si>
  <si>
    <t>年初预算</t>
  </si>
  <si>
    <t>调整预算</t>
  </si>
  <si>
    <t>增减金额</t>
  </si>
  <si>
    <t>一、地方财政收入</t>
  </si>
  <si>
    <t>一、一般公共预算财力安排</t>
  </si>
  <si>
    <t>二、转移性收入</t>
  </si>
  <si>
    <t>二、上级专项转移支付安排</t>
  </si>
  <si>
    <r>
      <rPr>
        <sz val="11"/>
        <rFont val="Times New Roman"/>
        <family val="1"/>
      </rPr>
      <t>1</t>
    </r>
    <r>
      <rPr>
        <sz val="11"/>
        <rFont val="宋体"/>
        <family val="0"/>
      </rPr>
      <t>、返还性收入</t>
    </r>
  </si>
  <si>
    <t>三、上级专项补助安排</t>
  </si>
  <si>
    <r>
      <t xml:space="preserve">  </t>
    </r>
    <r>
      <rPr>
        <sz val="11"/>
        <rFont val="宋体"/>
        <family val="0"/>
      </rPr>
      <t>消费税和增值税税收返还</t>
    </r>
  </si>
  <si>
    <t>四、上解支出</t>
  </si>
  <si>
    <r>
      <t xml:space="preserve">  </t>
    </r>
    <r>
      <rPr>
        <sz val="11"/>
        <rFont val="宋体"/>
        <family val="0"/>
      </rPr>
      <t>所得税基数返还</t>
    </r>
  </si>
  <si>
    <t xml:space="preserve">    农业税价差</t>
  </si>
  <si>
    <r>
      <t xml:space="preserve">  </t>
    </r>
    <r>
      <rPr>
        <sz val="11"/>
        <rFont val="宋体"/>
        <family val="0"/>
      </rPr>
      <t>其他税收返还</t>
    </r>
  </si>
  <si>
    <t xml:space="preserve">    中央借款</t>
  </si>
  <si>
    <r>
      <t>2</t>
    </r>
    <r>
      <rPr>
        <sz val="11"/>
        <rFont val="宋体"/>
        <family val="0"/>
      </rPr>
      <t>、一般性转移支付收入</t>
    </r>
  </si>
  <si>
    <t xml:space="preserve">    向中央作贡献</t>
  </si>
  <si>
    <r>
      <t xml:space="preserve">    </t>
    </r>
    <r>
      <rPr>
        <sz val="11"/>
        <rFont val="宋体"/>
        <family val="0"/>
      </rPr>
      <t>体制补助收入</t>
    </r>
  </si>
  <si>
    <t xml:space="preserve">    税务上划</t>
  </si>
  <si>
    <r>
      <t xml:space="preserve">    </t>
    </r>
    <r>
      <rPr>
        <sz val="11"/>
        <rFont val="宋体"/>
        <family val="0"/>
      </rPr>
      <t>均衡性转移支付补助</t>
    </r>
  </si>
  <si>
    <t xml:space="preserve">    市集中财力</t>
  </si>
  <si>
    <r>
      <t xml:space="preserve">    </t>
    </r>
    <r>
      <rPr>
        <sz val="11"/>
        <rFont val="宋体"/>
        <family val="0"/>
      </rPr>
      <t>调整工资转移支付补助收入</t>
    </r>
  </si>
  <si>
    <t xml:space="preserve">    土地税划转</t>
  </si>
  <si>
    <r>
      <t xml:space="preserve">    </t>
    </r>
    <r>
      <rPr>
        <sz val="11"/>
        <rFont val="宋体"/>
        <family val="0"/>
      </rPr>
      <t>农村税费改革补助收入</t>
    </r>
  </si>
  <si>
    <t xml:space="preserve">    粮食风险基金</t>
  </si>
  <si>
    <r>
      <t xml:space="preserve">    </t>
    </r>
    <r>
      <rPr>
        <sz val="11"/>
        <rFont val="宋体"/>
        <family val="0"/>
      </rPr>
      <t>县级基本财力保障机制奖补资金</t>
    </r>
  </si>
  <si>
    <t xml:space="preserve">    信托借款还本金</t>
  </si>
  <si>
    <r>
      <t xml:space="preserve">    </t>
    </r>
    <r>
      <rPr>
        <sz val="11"/>
        <rFont val="宋体"/>
        <family val="0"/>
      </rPr>
      <t>结算补助收入</t>
    </r>
  </si>
  <si>
    <t xml:space="preserve">    市区体制上解</t>
  </si>
  <si>
    <t xml:space="preserve">  农村综合改革转移支付收入</t>
  </si>
  <si>
    <t xml:space="preserve">    其他上解</t>
  </si>
  <si>
    <t xml:space="preserve">  其他一般性转移支付收入</t>
  </si>
  <si>
    <r>
      <t>3</t>
    </r>
    <r>
      <rPr>
        <sz val="11"/>
        <rFont val="宋体"/>
        <family val="0"/>
      </rPr>
      <t>、专项用途一般性转移支付收入</t>
    </r>
  </si>
  <si>
    <t>4、专项补助收入</t>
  </si>
  <si>
    <t>三、财力性转移支付增量</t>
  </si>
  <si>
    <t>四、地方政府债券收入</t>
  </si>
  <si>
    <t>五、调入政府性基金</t>
  </si>
  <si>
    <t>六、调入存量资金</t>
  </si>
  <si>
    <t>七、调入预算稳定调节基金</t>
  </si>
  <si>
    <t>收   入   合   计</t>
  </si>
  <si>
    <t>支 出 合 计</t>
  </si>
  <si>
    <t>调整说明：</t>
  </si>
  <si>
    <t>1、其他税收返还调减63万元：2017年营改增体制调整税收返还收入-755万元较2016年5至12月营改增体制调整税收返还收入-692万元</t>
  </si>
  <si>
    <t xml:space="preserve">   继续调减63万元；</t>
  </si>
  <si>
    <t>2、均衡性转移支付补助调增3172万元：湘财预[2017]150号均衡性转移支付基数3172万元；</t>
  </si>
  <si>
    <t>3、农村税费改革补助收入调减413万元：湘财预[2017]151号（益财预[2018]68号）转列至困难群众基本生活救助专项转移支付-413万元；</t>
  </si>
  <si>
    <t>4、县级基本财力保障机制奖补资金调增803万元：湘财预[2017]150号并村奖励基数224万元，产粮大县奖励资金调增179万元，湘财预[2018]</t>
  </si>
  <si>
    <t xml:space="preserve">   131号：2017年度市县财政管理工作绩效考核奖励资金400万元；</t>
  </si>
  <si>
    <t>5、结算补助收入调增2131万元，其中：农商银行税收划转基数（益府阅[2014]22号）177万元，湘财行[2015]78、81号下划基数1254万元，</t>
  </si>
  <si>
    <t xml:space="preserve">   市区内车船税分享划转（益政办函[2015]55号）700万元（预计数）；</t>
  </si>
  <si>
    <t>6、农村综合改革转移支付收入调增28万元：湘财预[2016]137号村级组织运转经费基数28万元；</t>
  </si>
  <si>
    <t>7、其他一般性转移支付调减49万元：企业军转干部解困一般性转移支付资金减少49万元；</t>
  </si>
  <si>
    <t>8、地方政府债券收入调减7790万元：湘财预[2018]81号地方政府债券收入17500万元（其中异地扶贫搬迁项目资金8990万元，土地储备</t>
  </si>
  <si>
    <t xml:space="preserve">   专项债券7300万元除外）；</t>
  </si>
  <si>
    <t>9、调入政府性基金12300万元；</t>
  </si>
  <si>
    <t>10、调入存量资金2000万元；</t>
  </si>
  <si>
    <t>11、调入预算稳定调节基金调增2000万元；</t>
  </si>
  <si>
    <t>12、其他上解：技术监督1万元，乡国土14万元，公安412万元(317人×1.3万元/人.年)，乡镇财政管理经费18万元，党校89万元，劝返上访及驻京、驻长38万元，出口退税上解459万元，项目扶持111万元，军干所207万元，城管大队285万元，划转公安局特警90万元，支援新疆西藏71万元(益财预[2010]312号)，农机监理上收21万元，环保局上收197万元（益财建[2010]315号），“省直管县”财政体制改革上解275万元，中心城区治安管理巡防工程建设171万元，药品监督经费15万元，消防经费15万元，卫监人员48万元（益财社[2011]168号），麻风病治疗经费9万元,驻长信访工作经费6万元,国土部门上划区县市财政基数划转（益办[2015]32号）51万元,检、法上收上解2000万元。</t>
  </si>
  <si>
    <t>资阳区2018年地方政府新增债券资金使用方案</t>
  </si>
  <si>
    <t>预算单位</t>
  </si>
  <si>
    <t>金    额</t>
  </si>
  <si>
    <t>预算专项</t>
  </si>
  <si>
    <t xml:space="preserve">  城区电子报警与防控系统</t>
  </si>
  <si>
    <t>一般预算</t>
  </si>
  <si>
    <t>资阳区长春镇人民政府</t>
  </si>
  <si>
    <t>农村人居环境整治</t>
  </si>
  <si>
    <t>益阳市新桥河镇人民政府</t>
  </si>
  <si>
    <t>资江水源地保护区治理</t>
  </si>
  <si>
    <t>农村人居环境</t>
  </si>
  <si>
    <t>益阳市资阳区教育局</t>
  </si>
  <si>
    <t>化解大班额</t>
  </si>
  <si>
    <t>益阳市资阳公路管理局</t>
  </si>
  <si>
    <t>自然村通组路</t>
  </si>
  <si>
    <t>一般预算小计</t>
  </si>
  <si>
    <t>益阳市资阳区城镇建设开发投资有限责任公司</t>
  </si>
  <si>
    <t>土地储备</t>
  </si>
  <si>
    <t>基金预算</t>
  </si>
  <si>
    <t>基金预算小计</t>
  </si>
  <si>
    <t>合      计</t>
  </si>
  <si>
    <t>备注：湘财预[2018]81号省转贷我区地方政府债券额度17500万元，其中易地扶贫搬迁项目资金8990万元（湘财农函[2018]15号），土地储备专项</t>
  </si>
  <si>
    <t xml:space="preserve">      债券7300万元（基金预算管理）；文件要求按照预算法规定，新增债券资金用于公益性资本支出。</t>
  </si>
  <si>
    <t>资阳区2018年公共财政预算支出分科目变动表</t>
  </si>
  <si>
    <t>支出功能分类科目</t>
  </si>
  <si>
    <t>预 算 数</t>
  </si>
  <si>
    <t>调整合计</t>
  </si>
  <si>
    <t>变动额·1
（经费拨款）</t>
  </si>
  <si>
    <t>变动额·2
（纳入公共预算管理的非税收入拨款）</t>
  </si>
  <si>
    <t>变动额·3
（上级转移支付收入）</t>
  </si>
  <si>
    <t>调整预算数</t>
  </si>
  <si>
    <t>一般性转移支付</t>
  </si>
  <si>
    <t>专项补助</t>
  </si>
  <si>
    <r>
      <t>201(</t>
    </r>
    <r>
      <rPr>
        <sz val="12"/>
        <rFont val="宋体"/>
        <family val="0"/>
      </rPr>
      <t>一般公共服务支出</t>
    </r>
    <r>
      <rPr>
        <sz val="12"/>
        <rFont val="Times New Roman"/>
        <family val="1"/>
      </rPr>
      <t>)</t>
    </r>
  </si>
  <si>
    <r>
      <t>203(</t>
    </r>
    <r>
      <rPr>
        <sz val="12"/>
        <rFont val="宋体"/>
        <family val="0"/>
      </rPr>
      <t>国防支出</t>
    </r>
    <r>
      <rPr>
        <sz val="12"/>
        <rFont val="Times New Roman"/>
        <family val="1"/>
      </rPr>
      <t>)</t>
    </r>
  </si>
  <si>
    <r>
      <t>204(</t>
    </r>
    <r>
      <rPr>
        <sz val="12"/>
        <rFont val="宋体"/>
        <family val="0"/>
      </rPr>
      <t>公共安全支出</t>
    </r>
    <r>
      <rPr>
        <sz val="12"/>
        <rFont val="Times New Roman"/>
        <family val="1"/>
      </rPr>
      <t>)</t>
    </r>
  </si>
  <si>
    <r>
      <t>205(</t>
    </r>
    <r>
      <rPr>
        <sz val="12"/>
        <rFont val="宋体"/>
        <family val="0"/>
      </rPr>
      <t>教育支出</t>
    </r>
    <r>
      <rPr>
        <sz val="12"/>
        <rFont val="Times New Roman"/>
        <family val="1"/>
      </rPr>
      <t>)</t>
    </r>
  </si>
  <si>
    <r>
      <t>206(</t>
    </r>
    <r>
      <rPr>
        <sz val="12"/>
        <rFont val="宋体"/>
        <family val="0"/>
      </rPr>
      <t>科学技术支出</t>
    </r>
    <r>
      <rPr>
        <sz val="12"/>
        <rFont val="Times New Roman"/>
        <family val="1"/>
      </rPr>
      <t>)</t>
    </r>
  </si>
  <si>
    <r>
      <t>207(</t>
    </r>
    <r>
      <rPr>
        <sz val="12"/>
        <rFont val="宋体"/>
        <family val="0"/>
      </rPr>
      <t>文化体育与传媒支出</t>
    </r>
    <r>
      <rPr>
        <sz val="12"/>
        <rFont val="Times New Roman"/>
        <family val="1"/>
      </rPr>
      <t>)</t>
    </r>
  </si>
  <si>
    <r>
      <t>208(</t>
    </r>
    <r>
      <rPr>
        <sz val="12"/>
        <rFont val="宋体"/>
        <family val="0"/>
      </rPr>
      <t>社会保障和就业支出</t>
    </r>
    <r>
      <rPr>
        <sz val="12"/>
        <rFont val="Times New Roman"/>
        <family val="1"/>
      </rPr>
      <t>)</t>
    </r>
  </si>
  <si>
    <r>
      <t>210(</t>
    </r>
    <r>
      <rPr>
        <sz val="12"/>
        <rFont val="宋体"/>
        <family val="0"/>
      </rPr>
      <t>医疗卫生与计划生育支出</t>
    </r>
    <r>
      <rPr>
        <sz val="12"/>
        <rFont val="Times New Roman"/>
        <family val="1"/>
      </rPr>
      <t>)</t>
    </r>
  </si>
  <si>
    <r>
      <t>211(</t>
    </r>
    <r>
      <rPr>
        <sz val="12"/>
        <rFont val="宋体"/>
        <family val="0"/>
      </rPr>
      <t>节能环保支出</t>
    </r>
    <r>
      <rPr>
        <sz val="12"/>
        <rFont val="Times New Roman"/>
        <family val="1"/>
      </rPr>
      <t>)</t>
    </r>
  </si>
  <si>
    <r>
      <t>212(</t>
    </r>
    <r>
      <rPr>
        <sz val="12"/>
        <rFont val="宋体"/>
        <family val="0"/>
      </rPr>
      <t>城乡社区支出</t>
    </r>
    <r>
      <rPr>
        <sz val="12"/>
        <rFont val="Times New Roman"/>
        <family val="1"/>
      </rPr>
      <t>)</t>
    </r>
  </si>
  <si>
    <r>
      <t>213(</t>
    </r>
    <r>
      <rPr>
        <sz val="12"/>
        <rFont val="宋体"/>
        <family val="0"/>
      </rPr>
      <t>农林水支出</t>
    </r>
    <r>
      <rPr>
        <sz val="12"/>
        <rFont val="Times New Roman"/>
        <family val="1"/>
      </rPr>
      <t>)</t>
    </r>
  </si>
  <si>
    <r>
      <t>214(</t>
    </r>
    <r>
      <rPr>
        <sz val="12"/>
        <rFont val="宋体"/>
        <family val="0"/>
      </rPr>
      <t>交通运输支出</t>
    </r>
    <r>
      <rPr>
        <sz val="12"/>
        <rFont val="Times New Roman"/>
        <family val="1"/>
      </rPr>
      <t>)</t>
    </r>
  </si>
  <si>
    <r>
      <t>215(</t>
    </r>
    <r>
      <rPr>
        <sz val="12"/>
        <rFont val="宋体"/>
        <family val="0"/>
      </rPr>
      <t>资源勘探信息等支出</t>
    </r>
    <r>
      <rPr>
        <sz val="12"/>
        <rFont val="Times New Roman"/>
        <family val="1"/>
      </rPr>
      <t>)</t>
    </r>
  </si>
  <si>
    <r>
      <t>216(</t>
    </r>
    <r>
      <rPr>
        <sz val="12"/>
        <rFont val="宋体"/>
        <family val="0"/>
      </rPr>
      <t>商业服务业等支出</t>
    </r>
    <r>
      <rPr>
        <sz val="12"/>
        <rFont val="Times New Roman"/>
        <family val="1"/>
      </rPr>
      <t>)</t>
    </r>
  </si>
  <si>
    <r>
      <t>220(</t>
    </r>
    <r>
      <rPr>
        <sz val="12"/>
        <rFont val="宋体"/>
        <family val="0"/>
      </rPr>
      <t>国土海洋气象等支出</t>
    </r>
    <r>
      <rPr>
        <sz val="12"/>
        <rFont val="Times New Roman"/>
        <family val="1"/>
      </rPr>
      <t>)</t>
    </r>
  </si>
  <si>
    <r>
      <t>221(</t>
    </r>
    <r>
      <rPr>
        <sz val="12"/>
        <rFont val="宋体"/>
        <family val="0"/>
      </rPr>
      <t>住房保障支出</t>
    </r>
    <r>
      <rPr>
        <sz val="12"/>
        <rFont val="Times New Roman"/>
        <family val="1"/>
      </rPr>
      <t>)</t>
    </r>
  </si>
  <si>
    <r>
      <t>222(</t>
    </r>
    <r>
      <rPr>
        <sz val="12"/>
        <rFont val="宋体"/>
        <family val="0"/>
      </rPr>
      <t>粮油物资储备支出</t>
    </r>
    <r>
      <rPr>
        <sz val="12"/>
        <rFont val="Times New Roman"/>
        <family val="1"/>
      </rPr>
      <t>)</t>
    </r>
  </si>
  <si>
    <r>
      <t>227</t>
    </r>
    <r>
      <rPr>
        <sz val="12"/>
        <rFont val="宋体"/>
        <family val="0"/>
      </rPr>
      <t>（预备费）</t>
    </r>
  </si>
  <si>
    <r>
      <t>229(</t>
    </r>
    <r>
      <rPr>
        <sz val="12"/>
        <rFont val="宋体"/>
        <family val="0"/>
      </rPr>
      <t>其他支出</t>
    </r>
    <r>
      <rPr>
        <sz val="12"/>
        <rFont val="Times New Roman"/>
        <family val="1"/>
      </rPr>
      <t>)</t>
    </r>
  </si>
  <si>
    <r>
      <t>231</t>
    </r>
    <r>
      <rPr>
        <sz val="12"/>
        <rFont val="宋体"/>
        <family val="0"/>
      </rPr>
      <t>（债务还本支出）</t>
    </r>
  </si>
  <si>
    <r>
      <t>232</t>
    </r>
    <r>
      <rPr>
        <sz val="12"/>
        <rFont val="宋体"/>
        <family val="0"/>
      </rPr>
      <t>（债务付息支出）</t>
    </r>
  </si>
  <si>
    <t xml:space="preserve">  合    计</t>
  </si>
  <si>
    <t>资阳区2018年地方财政一般公共财政预算支出分科目变动表</t>
  </si>
  <si>
    <r>
      <t>预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数</t>
    </r>
  </si>
  <si>
    <r>
      <t>变动额</t>
    </r>
    <r>
      <rPr>
        <sz val="11"/>
        <rFont val="Times New Roman"/>
        <family val="1"/>
      </rPr>
      <t xml:space="preserve">·1
</t>
    </r>
    <r>
      <rPr>
        <sz val="11"/>
        <rFont val="宋体"/>
        <family val="0"/>
      </rPr>
      <t>（经费拨款）</t>
    </r>
  </si>
  <si>
    <r>
      <t>变动额</t>
    </r>
    <r>
      <rPr>
        <sz val="11"/>
        <rFont val="Times New Roman"/>
        <family val="1"/>
      </rPr>
      <t xml:space="preserve">·2
</t>
    </r>
    <r>
      <rPr>
        <sz val="11"/>
        <rFont val="宋体"/>
        <family val="0"/>
      </rPr>
      <t>（纳入公共预算管理的非税收入拨款）</t>
    </r>
  </si>
  <si>
    <r>
      <t>201(</t>
    </r>
    <r>
      <rPr>
        <b/>
        <sz val="12"/>
        <rFont val="宋体"/>
        <family val="0"/>
      </rPr>
      <t>一般公共服务支出</t>
    </r>
    <r>
      <rPr>
        <b/>
        <sz val="12"/>
        <rFont val="Times New Roman"/>
        <family val="1"/>
      </rPr>
      <t>)</t>
    </r>
  </si>
  <si>
    <r>
      <t>203(</t>
    </r>
    <r>
      <rPr>
        <b/>
        <sz val="12"/>
        <rFont val="宋体"/>
        <family val="0"/>
      </rPr>
      <t>国防支出</t>
    </r>
    <r>
      <rPr>
        <b/>
        <sz val="12"/>
        <rFont val="Times New Roman"/>
        <family val="1"/>
      </rPr>
      <t>)</t>
    </r>
  </si>
  <si>
    <r>
      <t>204(</t>
    </r>
    <r>
      <rPr>
        <b/>
        <sz val="12"/>
        <rFont val="宋体"/>
        <family val="0"/>
      </rPr>
      <t>公共安全支出</t>
    </r>
    <r>
      <rPr>
        <b/>
        <sz val="12"/>
        <rFont val="Times New Roman"/>
        <family val="1"/>
      </rPr>
      <t>)</t>
    </r>
  </si>
  <si>
    <r>
      <t>205(</t>
    </r>
    <r>
      <rPr>
        <b/>
        <sz val="12"/>
        <rFont val="宋体"/>
        <family val="0"/>
      </rPr>
      <t>教育支出</t>
    </r>
    <r>
      <rPr>
        <b/>
        <sz val="12"/>
        <rFont val="Times New Roman"/>
        <family val="1"/>
      </rPr>
      <t>)</t>
    </r>
  </si>
  <si>
    <r>
      <t>206(</t>
    </r>
    <r>
      <rPr>
        <b/>
        <sz val="12"/>
        <rFont val="宋体"/>
        <family val="0"/>
      </rPr>
      <t>科学技术支出</t>
    </r>
    <r>
      <rPr>
        <b/>
        <sz val="12"/>
        <rFont val="Times New Roman"/>
        <family val="1"/>
      </rPr>
      <t>)</t>
    </r>
  </si>
  <si>
    <r>
      <t>207(</t>
    </r>
    <r>
      <rPr>
        <b/>
        <sz val="12"/>
        <rFont val="宋体"/>
        <family val="0"/>
      </rPr>
      <t>文化体育与传媒支出</t>
    </r>
    <r>
      <rPr>
        <b/>
        <sz val="12"/>
        <rFont val="Times New Roman"/>
        <family val="1"/>
      </rPr>
      <t>)</t>
    </r>
  </si>
  <si>
    <r>
      <t>208(</t>
    </r>
    <r>
      <rPr>
        <b/>
        <sz val="12"/>
        <rFont val="宋体"/>
        <family val="0"/>
      </rPr>
      <t>社会保障和就业支出</t>
    </r>
    <r>
      <rPr>
        <b/>
        <sz val="12"/>
        <rFont val="Times New Roman"/>
        <family val="1"/>
      </rPr>
      <t>)</t>
    </r>
  </si>
  <si>
    <r>
      <t>210(</t>
    </r>
    <r>
      <rPr>
        <b/>
        <sz val="12"/>
        <rFont val="宋体"/>
        <family val="0"/>
      </rPr>
      <t>医疗卫生与计划生育支出</t>
    </r>
    <r>
      <rPr>
        <b/>
        <sz val="12"/>
        <rFont val="Times New Roman"/>
        <family val="1"/>
      </rPr>
      <t>)</t>
    </r>
  </si>
  <si>
    <r>
      <t>211(</t>
    </r>
    <r>
      <rPr>
        <b/>
        <sz val="12"/>
        <rFont val="宋体"/>
        <family val="0"/>
      </rPr>
      <t>节能环保支出</t>
    </r>
    <r>
      <rPr>
        <b/>
        <sz val="12"/>
        <rFont val="Times New Roman"/>
        <family val="1"/>
      </rPr>
      <t>)</t>
    </r>
  </si>
  <si>
    <r>
      <t>212(</t>
    </r>
    <r>
      <rPr>
        <b/>
        <sz val="12"/>
        <rFont val="宋体"/>
        <family val="0"/>
      </rPr>
      <t>城乡社区支出</t>
    </r>
    <r>
      <rPr>
        <b/>
        <sz val="12"/>
        <rFont val="Times New Roman"/>
        <family val="1"/>
      </rPr>
      <t>)</t>
    </r>
  </si>
  <si>
    <r>
      <t>213(</t>
    </r>
    <r>
      <rPr>
        <b/>
        <sz val="12"/>
        <rFont val="宋体"/>
        <family val="0"/>
      </rPr>
      <t>农林水支出</t>
    </r>
    <r>
      <rPr>
        <b/>
        <sz val="12"/>
        <rFont val="Times New Roman"/>
        <family val="1"/>
      </rPr>
      <t>)</t>
    </r>
  </si>
  <si>
    <r>
      <t>214(</t>
    </r>
    <r>
      <rPr>
        <b/>
        <sz val="12"/>
        <rFont val="宋体"/>
        <family val="0"/>
      </rPr>
      <t>交通运输支出</t>
    </r>
    <r>
      <rPr>
        <b/>
        <sz val="12"/>
        <rFont val="Times New Roman"/>
        <family val="1"/>
      </rPr>
      <t>)</t>
    </r>
  </si>
  <si>
    <r>
      <t>215(</t>
    </r>
    <r>
      <rPr>
        <b/>
        <sz val="12"/>
        <rFont val="宋体"/>
        <family val="0"/>
      </rPr>
      <t>资源勘探信息等支出</t>
    </r>
    <r>
      <rPr>
        <b/>
        <sz val="12"/>
        <rFont val="Times New Roman"/>
        <family val="1"/>
      </rPr>
      <t>)</t>
    </r>
  </si>
  <si>
    <r>
      <t>216(</t>
    </r>
    <r>
      <rPr>
        <b/>
        <sz val="12"/>
        <rFont val="宋体"/>
        <family val="0"/>
      </rPr>
      <t>商业服务业等支出</t>
    </r>
    <r>
      <rPr>
        <b/>
        <sz val="12"/>
        <rFont val="Times New Roman"/>
        <family val="1"/>
      </rPr>
      <t>)</t>
    </r>
  </si>
  <si>
    <r>
      <t>220(</t>
    </r>
    <r>
      <rPr>
        <b/>
        <sz val="12"/>
        <rFont val="宋体"/>
        <family val="0"/>
      </rPr>
      <t>国土海洋气象等支出</t>
    </r>
    <r>
      <rPr>
        <b/>
        <sz val="12"/>
        <rFont val="Times New Roman"/>
        <family val="1"/>
      </rPr>
      <t>)</t>
    </r>
  </si>
  <si>
    <r>
      <t>221(</t>
    </r>
    <r>
      <rPr>
        <b/>
        <sz val="12"/>
        <rFont val="宋体"/>
        <family val="0"/>
      </rPr>
      <t>住房保障支出</t>
    </r>
    <r>
      <rPr>
        <b/>
        <sz val="12"/>
        <rFont val="Times New Roman"/>
        <family val="1"/>
      </rPr>
      <t>)</t>
    </r>
  </si>
  <si>
    <r>
      <t>222(</t>
    </r>
    <r>
      <rPr>
        <b/>
        <sz val="12"/>
        <rFont val="宋体"/>
        <family val="0"/>
      </rPr>
      <t>粮油物资储备支出</t>
    </r>
    <r>
      <rPr>
        <b/>
        <sz val="12"/>
        <rFont val="Times New Roman"/>
        <family val="1"/>
      </rPr>
      <t>)</t>
    </r>
  </si>
  <si>
    <r>
      <t>227</t>
    </r>
    <r>
      <rPr>
        <b/>
        <sz val="12"/>
        <rFont val="宋体"/>
        <family val="0"/>
      </rPr>
      <t>（预备费）</t>
    </r>
  </si>
  <si>
    <r>
      <t>229(</t>
    </r>
    <r>
      <rPr>
        <b/>
        <sz val="12"/>
        <rFont val="宋体"/>
        <family val="0"/>
      </rPr>
      <t>其他支出</t>
    </r>
    <r>
      <rPr>
        <b/>
        <sz val="12"/>
        <rFont val="Times New Roman"/>
        <family val="1"/>
      </rPr>
      <t>)</t>
    </r>
  </si>
  <si>
    <r>
      <t>231</t>
    </r>
    <r>
      <rPr>
        <b/>
        <sz val="12"/>
        <rFont val="宋体"/>
        <family val="0"/>
      </rPr>
      <t>（债务还本支出）</t>
    </r>
  </si>
  <si>
    <r>
      <t>232</t>
    </r>
    <r>
      <rPr>
        <b/>
        <sz val="12"/>
        <rFont val="宋体"/>
        <family val="0"/>
      </rPr>
      <t>（债务付息支出）</t>
    </r>
  </si>
  <si>
    <t xml:space="preserve">  资阳区2018年公共财政预算支出分项安排表</t>
  </si>
  <si>
    <t>单       位</t>
  </si>
  <si>
    <t>2018年
预算数</t>
  </si>
  <si>
    <t>预算调整增减数</t>
  </si>
  <si>
    <t>2018年
调整预算数</t>
  </si>
  <si>
    <t>备    注（经费拨款增减情况）</t>
  </si>
  <si>
    <t>经费拨款</t>
  </si>
  <si>
    <t>纳入公共预算管理的非税收入拨款</t>
  </si>
  <si>
    <t>专项用途一般性转移支付拨款</t>
  </si>
  <si>
    <t>合       计</t>
  </si>
  <si>
    <t>中共益阳市资阳区委办公室</t>
  </si>
  <si>
    <t>益阳市资阳区人民代表大会常务委员会</t>
  </si>
  <si>
    <t>益阳市资阳区人民政府办公室</t>
  </si>
  <si>
    <t>区政府办公经费</t>
  </si>
  <si>
    <t>政协益阳市资阳区委员会办公室</t>
  </si>
  <si>
    <t>中国人民解放军湖南省益阳军分区后勤部</t>
  </si>
  <si>
    <t>庭院维护及安保</t>
  </si>
  <si>
    <t>中国共产党益阳市资阳区纪律检查委员会</t>
  </si>
  <si>
    <t>中共益阳市资阳区委组织部</t>
  </si>
  <si>
    <t>浙江美丽乡村建设学习培训经费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</si>
  <si>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</si>
  <si>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</si>
  <si>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</si>
  <si>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</si>
  <si>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60名辅警工作经费提标1.5万*60人</t>
  </si>
  <si>
    <t>益阳市资阳区人民检察院</t>
  </si>
  <si>
    <t>留2018年退休人员医保</t>
  </si>
  <si>
    <t>益阳市资阳区人民法院</t>
  </si>
  <si>
    <t>益阳市资阳区司法局</t>
  </si>
  <si>
    <t>政法津贴</t>
  </si>
  <si>
    <t>武警益阳市资阳区消防支队</t>
  </si>
  <si>
    <t>益阳市资阳区财政局</t>
  </si>
  <si>
    <t>投资评审业务费</t>
  </si>
  <si>
    <t>益阳市资阳区农业综合开发办公室</t>
  </si>
  <si>
    <t>益阳市资阳区国库集中支付核算局</t>
  </si>
  <si>
    <t>益阳市资阳区财政干部培训中心</t>
  </si>
  <si>
    <t>益阳市资阳区审计局</t>
  </si>
  <si>
    <t>审计服务外包专项</t>
  </si>
  <si>
    <t>益阳市资阳区统计局</t>
  </si>
  <si>
    <t>中共益阳市资阳区委老干部局</t>
  </si>
  <si>
    <t>离休干部护理费待遇提标57.6万，交通费提标2.95万</t>
  </si>
  <si>
    <t>益阳市资阳区信访局</t>
  </si>
  <si>
    <t>中共益阳市资阳区委区人民政府接待处</t>
  </si>
  <si>
    <t>中共资阳区委区人民政府机关后勤服务中心</t>
  </si>
  <si>
    <t>公车平台建设及运营</t>
  </si>
  <si>
    <t>益阳市资阳区政务服务中心</t>
  </si>
  <si>
    <t>益阳市资阳区机构编制委员会办公室</t>
  </si>
  <si>
    <t>益阳市资阳区档案局</t>
  </si>
  <si>
    <t>益阳市资阳区国有资产管理局</t>
  </si>
  <si>
    <t>益阳市资阳区工商业联合会</t>
  </si>
  <si>
    <t>2018年部分工商业者生活困难补助经费（上级转移支付9万元）</t>
  </si>
  <si>
    <t>益阳市资阳区妇女联合会</t>
  </si>
  <si>
    <t>益资委纪[2018]6号妇女儿童事业发展4万元，婚姻家庭纠纷调解委员会工作经费6万元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</si>
  <si>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</si>
  <si>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</si>
  <si>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</si>
  <si>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</t>
  </si>
  <si>
    <t>资阳区青少年业余体校</t>
  </si>
  <si>
    <t>益阳市资阳区全民健身服务中心</t>
  </si>
  <si>
    <t>益阳市儿童体育乐园</t>
  </si>
  <si>
    <t>益阳市资阳区图书馆</t>
  </si>
  <si>
    <t>益阳市资阳区文化馆</t>
  </si>
  <si>
    <t>益阳市资阳区文物管理所</t>
  </si>
  <si>
    <t>丰堆仑遗址管理及运营</t>
  </si>
  <si>
    <t>益阳市花鼓戏剧团有限公司</t>
  </si>
  <si>
    <t>农村教师公费定向培育经费</t>
  </si>
  <si>
    <t>益阳市资阳区教师进修学校</t>
  </si>
  <si>
    <t>益阳市资阳区职业教育科学研究室</t>
  </si>
  <si>
    <t>益阳市资阳区勤工俭学与教学装备服务中心</t>
  </si>
  <si>
    <t>益阳市资阳区教育科学研究室</t>
  </si>
  <si>
    <t>益阳市实验小学</t>
  </si>
  <si>
    <t>益阳市资阳区三益小学</t>
  </si>
  <si>
    <t>益阳市石码头小学</t>
  </si>
  <si>
    <t>益阳市人民路小学</t>
  </si>
  <si>
    <t>益阳市汽车路小学</t>
  </si>
  <si>
    <t>益阳市第六中学初中部</t>
  </si>
  <si>
    <t>益阳市第三中学</t>
  </si>
  <si>
    <t>益阳市高平实验学校</t>
  </si>
  <si>
    <t>资阳区迎风桥镇中心学校</t>
  </si>
  <si>
    <t>资阳区新桥河镇中心学校</t>
  </si>
  <si>
    <t>资阳区长春镇中心学校</t>
  </si>
  <si>
    <t>资阳区长春经济开发区中心学校</t>
  </si>
  <si>
    <t>资阳区茈湖口镇中心学校</t>
  </si>
  <si>
    <t>资阳区沙头镇中心学校</t>
  </si>
  <si>
    <t>资阳区张家塞乡中心学校</t>
  </si>
  <si>
    <t>益阳市国基实验学校</t>
  </si>
  <si>
    <t>益阳市华德博才精典学校</t>
  </si>
  <si>
    <t>益阳市第九中学</t>
  </si>
  <si>
    <t>益阳市第六中学</t>
  </si>
  <si>
    <t>益阳市第十四中学</t>
  </si>
  <si>
    <t>益阳市第一职业中专学校</t>
  </si>
  <si>
    <t>益阳市资阳区中心幼儿园</t>
  </si>
  <si>
    <t>益阳市资阳区第一幼儿园</t>
  </si>
  <si>
    <t>益阳市资阳区国有土地上房屋征收与补偿工作办公室</t>
  </si>
  <si>
    <t>益阳市资阳区城市建设投资开发有限公司</t>
  </si>
  <si>
    <t>益阳市资阳区人力资源和社会保障局</t>
  </si>
  <si>
    <t>益阳市资阳区机关事业保险所</t>
  </si>
  <si>
    <t>代管建国初期老干部生活补助</t>
  </si>
  <si>
    <t>益阳市资阳区劳动就业服务管理所</t>
  </si>
  <si>
    <t>益阳市资阳区社会劳动保险所</t>
  </si>
  <si>
    <t>益阳市资阳区城镇职工医疗保险基金管理所</t>
  </si>
  <si>
    <t>城乡居民医保能力建设经费60万，健康扶贫“一站式”结算备用金20万，城乡居民医疗保险代办费20万，健康扶贫财政兜底资金370万</t>
  </si>
  <si>
    <t>益阳市资阳区城乡居民社会养老保险管理服务所</t>
  </si>
  <si>
    <t>益阳市资阳区民政局机关</t>
  </si>
  <si>
    <t>城乡医疗救助210.961万元，特困供养人员生活费(财政部调列专项补助）2017年-413万，2018年-216万，自主就业退役士兵一次性补助金30.4万，残疾人护理补贴6.95万，残疾人生活补贴11.5万，义务兵优待金66.24万，参战、参核退役人员、带病回乡退伍军人44.67万，基层党建“基础建设工程”集中制作统一标识标牌160万</t>
  </si>
  <si>
    <t>益阳市资阳区社区服务总站</t>
  </si>
  <si>
    <t>益阳市资阳区婚姻登记管理处</t>
  </si>
  <si>
    <t>益阳市社会福利院</t>
  </si>
  <si>
    <t>益阳市儿童福利院</t>
  </si>
  <si>
    <t>益阳市资阳区残疾人联合会</t>
  </si>
  <si>
    <t>益阳市资阳区卫生和计划生育局</t>
  </si>
  <si>
    <t>卫生综合配套改革-60万，学校结核病患者密切接触者和新生结核菌素皮肤实验经费36万，2017年健康扶贫财政兜底资金92.89万，基本公共卫生配套28.66万，老年乡村医生困难补助5.03万，免费婚检6万，手术并发症补助0.96万，特别扶助19.79万，计生工作经费-20.75万，独生子女父母奖励-250万</t>
  </si>
  <si>
    <t>益阳市资阳区疾病预防控制中心</t>
  </si>
  <si>
    <t>从业人员健康体检成本</t>
  </si>
  <si>
    <t>益阳市资阳血吸虫病防治站</t>
  </si>
  <si>
    <t>益阳市资阳区大潭口血防站</t>
  </si>
  <si>
    <t>益阳市资阳区刘家湖血防站</t>
  </si>
  <si>
    <t>益阳市中医院</t>
  </si>
  <si>
    <t>益阳市资阳区基层医疗卫生机构</t>
  </si>
  <si>
    <t>益阳市资阳区妇幼保健院</t>
  </si>
  <si>
    <t>益阳市食品药品监督管理局资阳分局</t>
  </si>
  <si>
    <t>益阳市资阳区卫生计生综合监督执法局</t>
  </si>
  <si>
    <t>益阳市资阳区总工会</t>
  </si>
  <si>
    <t>益阳市资阳区工人文化宫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</si>
  <si>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</si>
  <si>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</si>
  <si>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</si>
  <si>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</si>
  <si>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</si>
  <si>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</si>
  <si>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</si>
  <si>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2017年度环卫设施设备建设经费区级配套部份经费131.73万，2017年农村垃圾智能化收集转运项目政府采购部分余款140万</t>
  </si>
  <si>
    <t>益阳市资阳区发展和改革局</t>
  </si>
  <si>
    <t>价格认证工作经费</t>
  </si>
  <si>
    <t>益阳市资阳区城市管理行政执法局</t>
  </si>
  <si>
    <t>益阳市资阳区交通运输局</t>
  </si>
  <si>
    <t>扶贫公路建设及设备购置</t>
  </si>
  <si>
    <t>湘财预[2018]81号自然村通组路100万，乡村公路建设150万,社保缺口53.67万</t>
  </si>
  <si>
    <t>益阳市资阳区农村经济经营管理局</t>
  </si>
  <si>
    <t>2018年农村集体产权制度改革工作经费20万,土地仲裁及纠纷调处经费5万</t>
  </si>
  <si>
    <t>湖南省农业广播电视学校资阳区分校</t>
  </si>
  <si>
    <t>益阳市资阳区农村能源领导小组办公室</t>
  </si>
  <si>
    <t>益阳市资阳区水利局机关</t>
  </si>
  <si>
    <t>水利项目申报前期工作经费200万，2018年益阳市洞庭湖区防汛抢险演练资金100万，2015-2017年皇家湖电排电费25万</t>
  </si>
  <si>
    <t>资阳区沙头镇水利管理站</t>
  </si>
  <si>
    <t>资阳区城区水利管理站</t>
  </si>
  <si>
    <t>资阳区长春镇水利管理站</t>
  </si>
  <si>
    <t>资阳区民主垸中心排灌站</t>
  </si>
  <si>
    <t>资阳区张家塞乡水利管理站</t>
  </si>
  <si>
    <t>资阳区迎丰水库管理处</t>
  </si>
  <si>
    <t>资阳区新桥河镇水利管理站</t>
  </si>
  <si>
    <t>资阳区茈湖口镇水利管理站</t>
  </si>
  <si>
    <t>益阳市皇家湖电排管理站</t>
  </si>
  <si>
    <t>益阳市资阳区农业局机关</t>
  </si>
  <si>
    <t>赴浙江省学习考察美丽乡村建设经费。统筹城乡发展拨农业局53万。</t>
  </si>
  <si>
    <t>益阳市资阳区农作物种子技术服务推广中心</t>
  </si>
  <si>
    <t>益阳市资阳区畜牧水产局机关</t>
  </si>
  <si>
    <t>益阳市资阳区特种养殖实验场</t>
  </si>
  <si>
    <t>益阳市资阳区家畜疫病防治检疫站</t>
  </si>
  <si>
    <t>人员经费缺口</t>
  </si>
  <si>
    <t>益阳市畜牧场</t>
  </si>
  <si>
    <t>益阳市资阳区林业局机关</t>
  </si>
  <si>
    <t>湖南黄家湖国家湿地公园总体规划修编、区划调整及宣教设施工作经费</t>
  </si>
  <si>
    <t>益阳市资阳区林业站</t>
  </si>
  <si>
    <t>益阳市资阳区湿地保护和湖州林业管理站</t>
  </si>
  <si>
    <t>益阳市资阳区森林公安分局</t>
  </si>
  <si>
    <t>益阳市资阳区农业机械管理局</t>
  </si>
  <si>
    <t>农机监理工作经费</t>
  </si>
  <si>
    <t>益阳市资阳区扶贫开发办公室</t>
  </si>
  <si>
    <t>安化梅城镇云河村扶贫协作对口支援资金150万，脱贫攻坚工作经费40万，“扶贫特惠保”保费-4.8万</t>
  </si>
  <si>
    <t>益阳南洞庭湖自然保护区资阳区管理局</t>
  </si>
  <si>
    <t>新增单位公用经费3万，刘家湖、明朗保护站建设经费5万</t>
  </si>
  <si>
    <t>益阳市资阳区安全生产监督管理局</t>
  </si>
  <si>
    <t>安全生产基础建设经费等</t>
  </si>
  <si>
    <t>益阳市资阳区工业和信息化局</t>
  </si>
  <si>
    <t>益阳市资阳区商务局</t>
  </si>
  <si>
    <t>农村人居环境整治资金186.05万，美丽乡村基础建设资金685.14万，南门桥湖河长制经费1万，正常离任村干部生活补贴提标扩面资金42万。（乡镇财政体制含妇联组织工作经费、工会工作经费各2万；村管费含村干部工资、公用经费、河长制、村务公开工作经费等）</t>
  </si>
  <si>
    <t>益阳市迎风桥镇人民政府</t>
  </si>
  <si>
    <t>正常离任村干部生活补贴提标扩面资金23万。（乡镇财政体制含妇联组织工作经费、工会工作经费各2万；村管费含村干部工资、公用经费、河长制、村务公开工作经费等）</t>
  </si>
  <si>
    <t>集镇提质改造资金559.21万，资江水源地保护区治理经费60万元，正常离任村干部生活补贴提标扩面资金47万。（乡镇财政体制含妇联组织工作经费、工会工作经费各2万；村管费含村干部工资、公用经费、河长制、村务公开工作经费等）</t>
  </si>
  <si>
    <t>益阳市沙头镇人民政府</t>
  </si>
  <si>
    <t>正常离任村干部生活补贴提标扩面资金18万。（乡镇财政体制含妇联组织工作经费、工会工作经费各2万；村管费含村干部工资、公用经费、河长制、村务公开工作经费等）</t>
  </si>
  <si>
    <t>益阳市茈湖口镇人民政府</t>
  </si>
  <si>
    <t>脱贫攻坚工作经费10万，正常离任村干部生活补贴提标扩面资金21万。（乡镇财政体制含妇联组织工作经费、工会工作经费各2万；村管费含村干部工资、公用经费、河长制、村务公开工作经费等）</t>
  </si>
  <si>
    <t>益阳市张家塞乡人民政府</t>
  </si>
  <si>
    <t>美丽乡村建设资金294.54万，正常离任村干部生活补贴提标扩面资金26万。（乡镇财政体制含妇联组织工作经费、工会工作经费各2万；村管费含村干部工资、公用经费、河长制、村务公开工作经费等）</t>
  </si>
  <si>
    <t>益阳市大码头街道办事处</t>
  </si>
  <si>
    <t>乡镇财政体制含妇联组织工作经费、工会工作经费各2万</t>
  </si>
  <si>
    <t>益阳市汽车路街道办事处</t>
  </si>
  <si>
    <t>湖南益阳长春经济开发区管理委员会</t>
  </si>
  <si>
    <t>正常离任村干部生活补贴提标扩面资金4万。（街道综合治理经费含妇联组织工作经费、工会工作经费各2万；村管费含村干部工资、公用经费、河长制、村务公开工作经费等）</t>
  </si>
  <si>
    <t>益阳皇家湖旅游度假区管理委员会</t>
  </si>
  <si>
    <t>工作经费</t>
  </si>
  <si>
    <t>中国人民武装警察部队益阳市支队后勤处</t>
  </si>
  <si>
    <t>益阳市工商行政管理局资阳分局</t>
  </si>
  <si>
    <t>益阳市资阳区财政局社会保障基金专户</t>
  </si>
  <si>
    <t>特困医保-210.961万，建档立卡贫困人口部分城乡居民基本养老保险费99.85万，城乡居民医保120万，机关事业单位养老保险基金补助2675万，职工养老保险830万，城乡居民医保参保3.89万，城乡居民医保区级配套-196.52万，离休干部、二等乙残军人医药费及行政单位医疗-11.44万，城乡居民养老保险-18.73万</t>
  </si>
  <si>
    <t>湖南省益阳市气象局</t>
  </si>
  <si>
    <t>益阳市资阳区经济建设促进会</t>
  </si>
  <si>
    <t>益阳市资阳区国有资产经营有限责任公司</t>
  </si>
  <si>
    <t>农业保险区级配套年初预算282万，小龙虾配套-30万，2017年农业保险区级配套缺口122万，小额担保贷款贴息110万</t>
  </si>
  <si>
    <t>湖南省水文水资源勘测局益阳水文站</t>
  </si>
  <si>
    <t>益阳市资阳区禁毒协会</t>
  </si>
  <si>
    <t>益阳市资阳区老科学技术工作者协会</t>
  </si>
  <si>
    <t>益阳市资阳区税收协控联管工作领导小组办公室</t>
  </si>
  <si>
    <t>益阳市资阳区教育基金会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</si>
</sst>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3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36"/>
      <name val="宋体"/>
      <family val="0"/>
    </font>
    <font>
      <b/>
      <sz val="36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name val="Times New Roman"/>
      <family val="1"/>
    </font>
    <font>
      <sz val="28"/>
      <name val="黑体"/>
      <family val="3"/>
    </font>
    <font>
      <sz val="2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8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6" borderId="2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3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3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11" borderId="6" applyNumberForma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5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6" fillId="1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0" fillId="0" borderId="0">
      <alignment vertical="center"/>
      <protection/>
    </xf>
    <xf numFmtId="0" fontId="38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0" fillId="0" borderId="0">
      <alignment/>
      <protection/>
    </xf>
    <xf numFmtId="0" fontId="29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9" fillId="19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13" borderId="0" applyNumberFormat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3" fillId="0" borderId="0">
      <alignment/>
      <protection/>
    </xf>
    <xf numFmtId="0" fontId="19" fillId="21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0" fillId="18" borderId="0" applyNumberFormat="0" applyBorder="0" applyAlignment="0" applyProtection="0"/>
    <xf numFmtId="0" fontId="19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20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0" fillId="7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2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9" fillId="2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5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5" borderId="0" applyNumberFormat="0" applyBorder="0" applyAlignment="0" applyProtection="0"/>
    <xf numFmtId="0" fontId="22" fillId="3" borderId="0" applyNumberFormat="0" applyBorder="0" applyAlignment="0" applyProtection="0"/>
    <xf numFmtId="0" fontId="23" fillId="5" borderId="0" applyNumberFormat="0" applyBorder="0" applyAlignment="0" applyProtection="0"/>
    <xf numFmtId="0" fontId="22" fillId="3" borderId="0" applyNumberFormat="0" applyBorder="0" applyAlignment="0" applyProtection="0"/>
    <xf numFmtId="0" fontId="23" fillId="5" borderId="0" applyNumberFormat="0" applyBorder="0" applyAlignment="0" applyProtection="0"/>
    <xf numFmtId="0" fontId="22" fillId="3" borderId="0" applyNumberFormat="0" applyBorder="0" applyAlignment="0" applyProtection="0"/>
    <xf numFmtId="0" fontId="23" fillId="5" borderId="0" applyNumberFormat="0" applyBorder="0" applyAlignment="0" applyProtection="0"/>
    <xf numFmtId="0" fontId="22" fillId="3" borderId="0" applyNumberFormat="0" applyBorder="0" applyAlignment="0" applyProtection="0"/>
    <xf numFmtId="0" fontId="23" fillId="5" borderId="0" applyNumberFormat="0" applyBorder="0" applyAlignment="0" applyProtection="0"/>
    <xf numFmtId="0" fontId="22" fillId="3" borderId="0" applyNumberFormat="0" applyBorder="0" applyAlignment="0" applyProtection="0"/>
    <xf numFmtId="0" fontId="23" fillId="5" borderId="0" applyNumberFormat="0" applyBorder="0" applyAlignment="0" applyProtection="0"/>
    <xf numFmtId="0" fontId="22" fillId="3" borderId="0" applyNumberFormat="0" applyBorder="0" applyAlignment="0" applyProtection="0"/>
    <xf numFmtId="0" fontId="23" fillId="5" borderId="0" applyNumberFormat="0" applyBorder="0" applyAlignment="0" applyProtection="0"/>
    <xf numFmtId="0" fontId="22" fillId="3" borderId="0" applyNumberFormat="0" applyBorder="0" applyAlignment="0" applyProtection="0"/>
    <xf numFmtId="0" fontId="23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3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1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2" borderId="1" applyNumberFormat="0" applyFon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2" borderId="1" applyNumberFormat="0" applyFon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2" borderId="1" applyNumberFormat="0" applyFont="0" applyAlignment="0" applyProtection="0"/>
    <xf numFmtId="0" fontId="23" fillId="5" borderId="0" applyNumberFormat="0" applyBorder="0" applyAlignment="0" applyProtection="0"/>
    <xf numFmtId="0" fontId="0" fillId="2" borderId="1" applyNumberFormat="0" applyFon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2" borderId="1" applyNumberFormat="0" applyFon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44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44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8" fillId="0" borderId="9" applyNumberFormat="0" applyFill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12" borderId="7" applyNumberFormat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4" fillId="11" borderId="6" applyNumberFormat="0" applyAlignment="0" applyProtection="0"/>
    <xf numFmtId="0" fontId="1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14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3238" applyFont="1" applyFill="1">
      <alignment/>
      <protection/>
    </xf>
    <xf numFmtId="176" fontId="2" fillId="0" borderId="0" xfId="3238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3238" applyNumberFormat="1" applyFont="1" applyFill="1" applyBorder="1" applyAlignment="1" applyProtection="1">
      <alignment horizontal="center" vertical="center" wrapText="1"/>
      <protection/>
    </xf>
    <xf numFmtId="176" fontId="0" fillId="0" borderId="10" xfId="3238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2541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176" fontId="7" fillId="0" borderId="10" xfId="3238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57" fontId="6" fillId="0" borderId="0" xfId="2461" applyNumberFormat="1" applyFont="1" applyFill="1" applyBorder="1" applyAlignment="1">
      <alignment horizontal="right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1266" applyFont="1" applyFill="1" applyAlignment="1">
      <alignment horizontal="left" vertical="center" wrapText="1"/>
      <protection/>
    </xf>
    <xf numFmtId="0" fontId="10" fillId="0" borderId="0" xfId="2461" applyFont="1" applyFill="1" applyBorder="1" applyAlignment="1">
      <alignment/>
      <protection/>
    </xf>
    <xf numFmtId="177" fontId="10" fillId="0" borderId="0" xfId="2461" applyNumberFormat="1" applyFont="1" applyFill="1" applyBorder="1" applyAlignment="1">
      <alignment/>
      <protection/>
    </xf>
    <xf numFmtId="0" fontId="8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57" fontId="10" fillId="0" borderId="16" xfId="2461" applyNumberFormat="1" applyFont="1" applyFill="1" applyBorder="1" applyAlignment="1">
      <alignment/>
      <protection/>
    </xf>
    <xf numFmtId="177" fontId="10" fillId="0" borderId="16" xfId="2461" applyNumberFormat="1" applyFont="1" applyFill="1" applyBorder="1" applyAlignment="1">
      <alignment/>
      <protection/>
    </xf>
    <xf numFmtId="57" fontId="2" fillId="0" borderId="16" xfId="2461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7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3878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left" vertical="center"/>
    </xf>
    <xf numFmtId="0" fontId="2" fillId="0" borderId="10" xfId="3878" applyFont="1" applyFill="1" applyBorder="1" applyAlignment="1">
      <alignment horizontal="left" vertical="center" indent="1"/>
      <protection/>
    </xf>
    <xf numFmtId="178" fontId="13" fillId="0" borderId="10" xfId="3878" applyNumberFormat="1" applyFont="1" applyFill="1" applyBorder="1" applyAlignment="1">
      <alignment horizontal="center"/>
      <protection/>
    </xf>
    <xf numFmtId="177" fontId="13" fillId="0" borderId="10" xfId="3878" applyNumberFormat="1" applyFont="1" applyFill="1" applyBorder="1" applyAlignment="1">
      <alignment horizontal="center"/>
      <protection/>
    </xf>
    <xf numFmtId="0" fontId="10" fillId="0" borderId="10" xfId="2461" applyFont="1" applyFill="1" applyBorder="1" applyAlignment="1">
      <alignment/>
      <protection/>
    </xf>
    <xf numFmtId="0" fontId="13" fillId="0" borderId="10" xfId="3878" applyFont="1" applyFill="1" applyBorder="1" applyAlignment="1">
      <alignment horizontal="center"/>
      <protection/>
    </xf>
    <xf numFmtId="0" fontId="2" fillId="0" borderId="10" xfId="2461" applyFont="1" applyFill="1" applyBorder="1" applyAlignment="1">
      <alignment/>
      <protection/>
    </xf>
    <xf numFmtId="0" fontId="13" fillId="0" borderId="10" xfId="2461" applyFont="1" applyFill="1" applyBorder="1" applyAlignment="1">
      <alignment/>
      <protection/>
    </xf>
    <xf numFmtId="1" fontId="13" fillId="0" borderId="10" xfId="3878" applyNumberFormat="1" applyFont="1" applyFill="1" applyBorder="1" applyAlignment="1">
      <alignment horizontal="center"/>
      <protection/>
    </xf>
    <xf numFmtId="178" fontId="13" fillId="0" borderId="10" xfId="3877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0" borderId="10" xfId="3878" applyFont="1" applyFill="1" applyBorder="1" applyAlignment="1">
      <alignment horizontal="left" vertical="center" indent="1"/>
      <protection/>
    </xf>
    <xf numFmtId="177" fontId="13" fillId="0" borderId="10" xfId="3877" applyNumberFormat="1" applyFont="1" applyFill="1" applyBorder="1" applyAlignment="1">
      <alignment horizontal="center"/>
      <protection/>
    </xf>
    <xf numFmtId="0" fontId="0" fillId="0" borderId="10" xfId="2461" applyFont="1" applyFill="1" applyBorder="1" applyAlignment="1">
      <alignment/>
      <protection/>
    </xf>
    <xf numFmtId="0" fontId="10" fillId="0" borderId="10" xfId="2461" applyFont="1" applyFill="1" applyBorder="1" applyAlignment="1">
      <alignment horizontal="center"/>
      <protection/>
    </xf>
    <xf numFmtId="177" fontId="10" fillId="0" borderId="10" xfId="2461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57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3865">
    <cellStyle name="Normal" xfId="0"/>
    <cellStyle name="常规 19 5 2 3" xfId="15"/>
    <cellStyle name="Currency [0]" xfId="16"/>
    <cellStyle name="注释 2 3 3 2" xfId="17"/>
    <cellStyle name="常规 7 2 21" xfId="18"/>
    <cellStyle name="常规 7 2 16" xfId="19"/>
    <cellStyle name="差_2013年上级 2 5 2 3" xfId="20"/>
    <cellStyle name="常规 9 2 2 3" xfId="21"/>
    <cellStyle name="标题 5 15 2" xfId="22"/>
    <cellStyle name="标题 5 20 2" xfId="23"/>
    <cellStyle name="20% - 强调文字颜色 1 2" xfId="24"/>
    <cellStyle name="20% - 强调文字颜色 3" xfId="25"/>
    <cellStyle name="常规 5 4 10 2 2 2" xfId="26"/>
    <cellStyle name="常规 2 4 4 3 3" xfId="27"/>
    <cellStyle name="标题 5 17" xfId="28"/>
    <cellStyle name="标题 5 22" xfId="29"/>
    <cellStyle name="常规 4 9 2 5 4" xfId="30"/>
    <cellStyle name="常规 2 2 2 5 3 2" xfId="31"/>
    <cellStyle name="输入" xfId="32"/>
    <cellStyle name="标题 7 5 2 3" xfId="33"/>
    <cellStyle name="Currency" xfId="34"/>
    <cellStyle name="常规 9 2 8 2 3" xfId="35"/>
    <cellStyle name="常规 44" xfId="36"/>
    <cellStyle name="常规 39" xfId="37"/>
    <cellStyle name="注释 3 9 2 2 2" xfId="38"/>
    <cellStyle name="常规 5 4 3 4" xfId="39"/>
    <cellStyle name="常规 5 2 2 2 3 2" xfId="40"/>
    <cellStyle name="常规 15 4 2" xfId="41"/>
    <cellStyle name="标题 7 8 4" xfId="42"/>
    <cellStyle name="Comma [0]" xfId="43"/>
    <cellStyle name="好_2013年上级 2 7 2 2 2" xfId="44"/>
    <cellStyle name="差_2013年上级 2 15 2" xfId="45"/>
    <cellStyle name="差_2013年上级 2 20 2" xfId="46"/>
    <cellStyle name="标题 6 10 2 2" xfId="47"/>
    <cellStyle name="标题 5 6" xfId="48"/>
    <cellStyle name="40% - 强调文字颜色 3" xfId="49"/>
    <cellStyle name="常规 26 2" xfId="50"/>
    <cellStyle name="标题 6 12 2" xfId="51"/>
    <cellStyle name="差" xfId="52"/>
    <cellStyle name="常规 10 2 18 2" xfId="53"/>
    <cellStyle name="标题 5 2 4" xfId="54"/>
    <cellStyle name="Comma" xfId="55"/>
    <cellStyle name="常规 6 2 6 3 3" xfId="56"/>
    <cellStyle name="标题 6 3 2 2" xfId="57"/>
    <cellStyle name="60% - 强调文字颜色 3" xfId="58"/>
    <cellStyle name="常规 5 4 8 3" xfId="59"/>
    <cellStyle name="Hyperlink" xfId="60"/>
    <cellStyle name="好_2013年上级 2 2 3 2" xfId="61"/>
    <cellStyle name="Percent" xfId="62"/>
    <cellStyle name="Followed Hyperlink" xfId="63"/>
    <cellStyle name="常规 6 2 10 3 3" xfId="64"/>
    <cellStyle name="常规 5 4 6 4" xfId="65"/>
    <cellStyle name="常规 15 7 2" xfId="66"/>
    <cellStyle name="常规 4 3 12 2 2" xfId="67"/>
    <cellStyle name="常规 3 3 8" xfId="68"/>
    <cellStyle name="常规 2 3 5 2 2" xfId="69"/>
    <cellStyle name="标题 6 16 2" xfId="70"/>
    <cellStyle name="标题 6 21 2" xfId="71"/>
    <cellStyle name="注释" xfId="72"/>
    <cellStyle name="常规 5 4 8 2 3" xfId="73"/>
    <cellStyle name="60% - 强调文字颜色 2" xfId="74"/>
    <cellStyle name="常规 5 4 8 2" xfId="75"/>
    <cellStyle name="常规 2 3 7 3 2 2" xfId="76"/>
    <cellStyle name="标题 4" xfId="77"/>
    <cellStyle name="警告文本" xfId="78"/>
    <cellStyle name="好_2013年上级 2 7 3 2 2" xfId="79"/>
    <cellStyle name="常规 6 5" xfId="80"/>
    <cellStyle name="常规 4 4 3" xfId="81"/>
    <cellStyle name="常规 4 2 2 3" xfId="82"/>
    <cellStyle name="标题" xfId="83"/>
    <cellStyle name="注释 3 3 3" xfId="84"/>
    <cellStyle name="常规 13 2 3 2" xfId="85"/>
    <cellStyle name="标题 6 4 2 2 2" xfId="86"/>
    <cellStyle name="解释性文本" xfId="87"/>
    <cellStyle name="注释 2 10 2" xfId="88"/>
    <cellStyle name="标题 1" xfId="89"/>
    <cellStyle name="常规 8 2 3 3" xfId="90"/>
    <cellStyle name="常规 2 4 3 3 2 2" xfId="91"/>
    <cellStyle name="标题 2" xfId="92"/>
    <cellStyle name="常规 8 2 3 4" xfId="93"/>
    <cellStyle name="60% - 强调文字颜色 1" xfId="94"/>
    <cellStyle name="标题 3" xfId="95"/>
    <cellStyle name="标题 6 3 2 3" xfId="96"/>
    <cellStyle name="60% - 强调文字颜色 4" xfId="97"/>
    <cellStyle name="常规 5 4 8 4" xfId="98"/>
    <cellStyle name="常规 3 3 8 3 2 2" xfId="99"/>
    <cellStyle name="输出" xfId="100"/>
    <cellStyle name="差_2013年上级 2 15" xfId="101"/>
    <cellStyle name="差_2013年上级 2 20" xfId="102"/>
    <cellStyle name="常规 5 2 2 10 2 2 2" xfId="103"/>
    <cellStyle name="标题 6 10 2" xfId="104"/>
    <cellStyle name="常规 6 2 2 2 2 2" xfId="105"/>
    <cellStyle name="标题 5 6 3 3" xfId="106"/>
    <cellStyle name="计算" xfId="107"/>
    <cellStyle name="常规 4 3 4 3 2" xfId="108"/>
    <cellStyle name="常规 2 3 18 2" xfId="109"/>
    <cellStyle name="标题 5 7 2" xfId="110"/>
    <cellStyle name="检查单元格" xfId="111"/>
    <cellStyle name="常规 13 5" xfId="112"/>
    <cellStyle name="常规 5 2 2 8 2 2" xfId="113"/>
    <cellStyle name="40% - 强调文字颜色 4 2" xfId="114"/>
    <cellStyle name="标题 7 9 2 2" xfId="115"/>
    <cellStyle name="20% - 强调文字颜色 6" xfId="116"/>
    <cellStyle name="常规 10 2 19 2" xfId="117"/>
    <cellStyle name="标题 5 3 4" xfId="118"/>
    <cellStyle name="强调文字颜色 2" xfId="119"/>
    <cellStyle name="常规 2 4 7 2 2 2" xfId="120"/>
    <cellStyle name="常规 2 2 2 5" xfId="121"/>
    <cellStyle name="注释 2 3" xfId="122"/>
    <cellStyle name="常规 4 2 9 4" xfId="123"/>
    <cellStyle name="标题 5 10 2" xfId="124"/>
    <cellStyle name="链接单元格" xfId="125"/>
    <cellStyle name="常规 3 3 8 2 3" xfId="126"/>
    <cellStyle name="汇总" xfId="127"/>
    <cellStyle name="标题 6 13" xfId="128"/>
    <cellStyle name="好" xfId="129"/>
    <cellStyle name="常规 11 7 2 2" xfId="130"/>
    <cellStyle name="适中" xfId="131"/>
    <cellStyle name="20% - 强调文字颜色 5" xfId="132"/>
    <cellStyle name="标题 5 3 3" xfId="133"/>
    <cellStyle name="标题 5 19" xfId="134"/>
    <cellStyle name="强调文字颜色 1" xfId="135"/>
    <cellStyle name="常规 2 2 2 4" xfId="136"/>
    <cellStyle name="常规 3 3 19 2" xfId="137"/>
    <cellStyle name="标题 5 15" xfId="138"/>
    <cellStyle name="标题 5 20" xfId="139"/>
    <cellStyle name="注释 2 3 3" xfId="140"/>
    <cellStyle name="标题 5 10 2 3" xfId="141"/>
    <cellStyle name="20% - 强调文字颜色 1" xfId="142"/>
    <cellStyle name="标题 5 7 3 2" xfId="143"/>
    <cellStyle name="差_2013专项转支 2 2 3 3" xfId="144"/>
    <cellStyle name="标题 5 4" xfId="145"/>
    <cellStyle name="40% - 强调文字颜色 1" xfId="146"/>
    <cellStyle name="常规 2 4 4 3 2" xfId="147"/>
    <cellStyle name="标题 5 16" xfId="148"/>
    <cellStyle name="标题 5 21" xfId="149"/>
    <cellStyle name="20% - 强调文字颜色 2" xfId="150"/>
    <cellStyle name="常规 6 2 2 3 2 2" xfId="151"/>
    <cellStyle name="标题 5 7 3 3" xfId="152"/>
    <cellStyle name="常规 5 2 2 10 3 2 2" xfId="153"/>
    <cellStyle name="标题 5 5" xfId="154"/>
    <cellStyle name="40% - 强调文字颜色 2" xfId="155"/>
    <cellStyle name="强调文字颜色 3" xfId="156"/>
    <cellStyle name="常规 2 2 2 6" xfId="157"/>
    <cellStyle name="差_2013年上级 2 2 3 2" xfId="158"/>
    <cellStyle name="强调文字颜色 4" xfId="159"/>
    <cellStyle name="常规 5 4 11 2" xfId="160"/>
    <cellStyle name="常规 2 2 2 7" xfId="161"/>
    <cellStyle name="20% - 强调文字颜色 4" xfId="162"/>
    <cellStyle name="差_2013专项转支 2 2 3 2 2" xfId="163"/>
    <cellStyle name="标题 5 3 2" xfId="164"/>
    <cellStyle name="标题 5 18" xfId="165"/>
    <cellStyle name="常规 7 2 3 3 2 2" xfId="166"/>
    <cellStyle name="常规 2 3 9 3 2" xfId="167"/>
    <cellStyle name="标题 6 10 2 3" xfId="168"/>
    <cellStyle name="标题 5 7" xfId="169"/>
    <cellStyle name="40% - 强调文字颜色 4" xfId="170"/>
    <cellStyle name="常规 5 2 2 8 2" xfId="171"/>
    <cellStyle name="常规 26 3" xfId="172"/>
    <cellStyle name="常规 2 4 6 3 2 2" xfId="173"/>
    <cellStyle name="注释 3 7 2 2 2" xfId="174"/>
    <cellStyle name="差_2013年上级 2 2 3 3" xfId="175"/>
    <cellStyle name="强调文字颜色 5" xfId="176"/>
    <cellStyle name="常规 5 4 11 3" xfId="177"/>
    <cellStyle name="常规 2 2 2 8" xfId="178"/>
    <cellStyle name="标题 5 8" xfId="179"/>
    <cellStyle name="40% - 强调文字颜色 5" xfId="180"/>
    <cellStyle name="常规 5 2 2 8 3" xfId="181"/>
    <cellStyle name="60% - 强调文字颜色 5" xfId="182"/>
    <cellStyle name="常规 16 5 2 2 2" xfId="183"/>
    <cellStyle name="强调文字颜色 6" xfId="184"/>
    <cellStyle name="好_2013专项转支 2 6 2 2 2" xfId="185"/>
    <cellStyle name="常规 2 2 2 9" xfId="186"/>
    <cellStyle name="标题 5 9" xfId="187"/>
    <cellStyle name="40% - 强调文字颜色 6" xfId="188"/>
    <cellStyle name="常规 5 2 2 8 4" xfId="189"/>
    <cellStyle name="注释 3 2 4" xfId="190"/>
    <cellStyle name="货币 2 2 9 2" xfId="191"/>
    <cellStyle name="常规 2 2 2 2 3 2 2" xfId="192"/>
    <cellStyle name="常规 13 2 8 3 2" xfId="193"/>
    <cellStyle name="常规 13 2 2 3" xfId="194"/>
    <cellStyle name="标题 7 10 2 2" xfId="195"/>
    <cellStyle name="60% - 强调文字颜色 6" xfId="196"/>
    <cellStyle name="常规 4 3 9 3 2 2" xfId="197"/>
    <cellStyle name="常规 2 4 12 2" xfId="198"/>
    <cellStyle name="差_2013年上级 2 4" xfId="199"/>
    <cellStyle name="标题 5 7 3 2 2" xfId="200"/>
    <cellStyle name="标题 5 4 2" xfId="201"/>
    <cellStyle name="40% - 强调文字颜色 1 2" xfId="202"/>
    <cellStyle name="标题 5 5 2" xfId="203"/>
    <cellStyle name="40% - 强调文字颜色 2 2" xfId="204"/>
    <cellStyle name="常规 2 3 5 4" xfId="205"/>
    <cellStyle name="标题 6 18" xfId="206"/>
    <cellStyle name="标题 5 8 2" xfId="207"/>
    <cellStyle name="常规 5 2 2 8 3 2" xfId="208"/>
    <cellStyle name="40% - 强调文字颜色 5 2" xfId="209"/>
    <cellStyle name="60% - 强调文字颜色 4 2" xfId="210"/>
    <cellStyle name="标题 5 9 2" xfId="211"/>
    <cellStyle name="40% - 强调文字颜色 6 2" xfId="212"/>
    <cellStyle name="常规 9 2 3 3" xfId="213"/>
    <cellStyle name="常规 2 4 4 3 2 2" xfId="214"/>
    <cellStyle name="标题 5 16 2" xfId="215"/>
    <cellStyle name="标题 5 21 2" xfId="216"/>
    <cellStyle name="20% - 强调文字颜色 2 2" xfId="217"/>
    <cellStyle name="常规 9 2 4 3" xfId="218"/>
    <cellStyle name="标题 5 17 2" xfId="219"/>
    <cellStyle name="20% - 强调文字颜色 3 2" xfId="220"/>
    <cellStyle name="常规 3 3 5" xfId="221"/>
    <cellStyle name="20% - 强调文字颜色 4 2" xfId="222"/>
    <cellStyle name="标题 5 3 2 2" xfId="223"/>
    <cellStyle name="常规 9 2 5 3" xfId="224"/>
    <cellStyle name="标题 5 18 2" xfId="225"/>
    <cellStyle name="20% - 强调文字颜色 5 2" xfId="226"/>
    <cellStyle name="标题 5 3 3 2" xfId="227"/>
    <cellStyle name="常规 9 2 6 3" xfId="228"/>
    <cellStyle name="标题 5 19 2" xfId="229"/>
    <cellStyle name="标题 7 9 2 2 2" xfId="230"/>
    <cellStyle name="货币 2 2 4 2 3" xfId="231"/>
    <cellStyle name="20% - 强调文字颜色 6 2" xfId="232"/>
    <cellStyle name="标题 6 10 2 2 2" xfId="233"/>
    <cellStyle name="标题 5 6 2" xfId="234"/>
    <cellStyle name="常规 26 2 2" xfId="235"/>
    <cellStyle name="40% - 强调文字颜色 3 2" xfId="236"/>
    <cellStyle name="60% - 强调文字颜色 1 2" xfId="237"/>
    <cellStyle name="常规 5 4 8 2 2" xfId="238"/>
    <cellStyle name="60% - 强调文字颜色 2 2" xfId="239"/>
    <cellStyle name="好_2013专项转支 2 12" xfId="240"/>
    <cellStyle name="标题 6 3 2 2 2" xfId="241"/>
    <cellStyle name="常规 5 4 8 3 2" xfId="242"/>
    <cellStyle name="60% - 强调文字颜色 3 2" xfId="243"/>
    <cellStyle name="60% - 强调文字颜色 5 2" xfId="244"/>
    <cellStyle name="货币 2 2 9 2 2" xfId="245"/>
    <cellStyle name="常规 13 2 8 3 2 2" xfId="246"/>
    <cellStyle name="常规 13 2 2 3 2" xfId="247"/>
    <cellStyle name="标题 7 10 2 2 2" xfId="248"/>
    <cellStyle name="常规 2 4 12 2 2" xfId="249"/>
    <cellStyle name="60% - 强调文字颜色 6 2" xfId="250"/>
    <cellStyle name="常规 8 2 3 3 2" xfId="251"/>
    <cellStyle name="标题 1 2" xfId="252"/>
    <cellStyle name="常规 6 2 2 3 3" xfId="253"/>
    <cellStyle name="标题 10" xfId="254"/>
    <cellStyle name="标题 11" xfId="255"/>
    <cellStyle name="常规 4 3 13" xfId="256"/>
    <cellStyle name="常规 24 2 10 2 2 2" xfId="257"/>
    <cellStyle name="常规 2 3 6" xfId="258"/>
    <cellStyle name="标题 5 2 2 3" xfId="259"/>
    <cellStyle name="标题 2 2" xfId="260"/>
    <cellStyle name="常规 2 2 2 2 4" xfId="261"/>
    <cellStyle name="标题 7 11" xfId="262"/>
    <cellStyle name="常规 2 4 6" xfId="263"/>
    <cellStyle name="标题 5 2 3 3" xfId="264"/>
    <cellStyle name="标题 3 2" xfId="265"/>
    <cellStyle name="标题 4 2" xfId="266"/>
    <cellStyle name="好_2013专项转支 2 2 3 2 2" xfId="267"/>
    <cellStyle name="标题 5" xfId="268"/>
    <cellStyle name="标题 5 10" xfId="269"/>
    <cellStyle name="常规 11 3 4" xfId="270"/>
    <cellStyle name="标题 5 14" xfId="271"/>
    <cellStyle name="标题 6 2 3 3" xfId="272"/>
    <cellStyle name="注释 2 3 2" xfId="273"/>
    <cellStyle name="常规 8 2 6 2 3" xfId="274"/>
    <cellStyle name="标题 5 10 2 2" xfId="275"/>
    <cellStyle name="标题 5 14 2" xfId="276"/>
    <cellStyle name="注释 2 3 2 2" xfId="277"/>
    <cellStyle name="标题 5 10 2 2 2" xfId="278"/>
    <cellStyle name="注释 2 4" xfId="279"/>
    <cellStyle name="常规 4 9 2 7 2 2 2" xfId="280"/>
    <cellStyle name="标题 5 10 3" xfId="281"/>
    <cellStyle name="常规 5 4 6 3 2 2" xfId="282"/>
    <cellStyle name="标题 7" xfId="283"/>
    <cellStyle name="注释 2 4 2" xfId="284"/>
    <cellStyle name="常规 8 2 6 3 3" xfId="285"/>
    <cellStyle name="标题 5 10 3 2" xfId="286"/>
    <cellStyle name="标题 7 2" xfId="287"/>
    <cellStyle name="注释 2 4 2 2" xfId="288"/>
    <cellStyle name="标题 5 10 3 2 2" xfId="289"/>
    <cellStyle name="注释 2 4 3" xfId="290"/>
    <cellStyle name="标题 5 10 3 3" xfId="291"/>
    <cellStyle name="差_2013年上级 2 10 2 2" xfId="292"/>
    <cellStyle name="常规 16 2 2" xfId="293"/>
    <cellStyle name="标题 8" xfId="294"/>
    <cellStyle name="注释 2 5" xfId="295"/>
    <cellStyle name="标题 5 10 4" xfId="296"/>
    <cellStyle name="标题 5 11" xfId="297"/>
    <cellStyle name="注释 3 3" xfId="298"/>
    <cellStyle name="标题 5 11 2" xfId="299"/>
    <cellStyle name="标题 6 3 3 3" xfId="300"/>
    <cellStyle name="注释 3 3 2" xfId="301"/>
    <cellStyle name="常规 8 2 7 2 3" xfId="302"/>
    <cellStyle name="标题 5 11 2 2" xfId="303"/>
    <cellStyle name="注释 3 4" xfId="304"/>
    <cellStyle name="标题 5 11 3" xfId="305"/>
    <cellStyle name="常规 24 2 5 2 2 2" xfId="306"/>
    <cellStyle name="常规 16 3 3 2" xfId="307"/>
    <cellStyle name="标题 6 7 3 2 2" xfId="308"/>
    <cellStyle name="常规 11 3 2" xfId="309"/>
    <cellStyle name="标题 5 12" xfId="310"/>
    <cellStyle name="差_2013年上级 2 12" xfId="311"/>
    <cellStyle name="注释 4 3" xfId="312"/>
    <cellStyle name="常规 23" xfId="313"/>
    <cellStyle name="常规 18" xfId="314"/>
    <cellStyle name="常规 11 3 2 2" xfId="315"/>
    <cellStyle name="标题 5 12 2" xfId="316"/>
    <cellStyle name="常规 5 2 2 6" xfId="317"/>
    <cellStyle name="常规 24 2 2 2 3" xfId="318"/>
    <cellStyle name="标题 6 4 3 3" xfId="319"/>
    <cellStyle name="差_2013年上级 2 12 2" xfId="320"/>
    <cellStyle name="常规 8 2 8 2 3" xfId="321"/>
    <cellStyle name="常规 4 3 22" xfId="322"/>
    <cellStyle name="常规 4 3 17" xfId="323"/>
    <cellStyle name="常规 18 2" xfId="324"/>
    <cellStyle name="常规 11 3 2 2 2" xfId="325"/>
    <cellStyle name="标题 5 12 2 2" xfId="326"/>
    <cellStyle name="差_2013年上级 2 13" xfId="327"/>
    <cellStyle name="常规 24" xfId="328"/>
    <cellStyle name="常规 19" xfId="329"/>
    <cellStyle name="常规 11 3 2 3" xfId="330"/>
    <cellStyle name="标题 5 12 3" xfId="331"/>
    <cellStyle name="常规 11 3 3" xfId="332"/>
    <cellStyle name="标题 5 13" xfId="333"/>
    <cellStyle name="标题 6 2 3 2" xfId="334"/>
    <cellStyle name="注释 5 3" xfId="335"/>
    <cellStyle name="常规 4 9 2 21" xfId="336"/>
    <cellStyle name="常规 4 9 2 16" xfId="337"/>
    <cellStyle name="常规 11 3 3 2" xfId="338"/>
    <cellStyle name="标题 5 13 2" xfId="339"/>
    <cellStyle name="标题 6 2 3 2 2" xfId="340"/>
    <cellStyle name="标题 5 2" xfId="341"/>
    <cellStyle name="常规 2 2 2 12 3" xfId="342"/>
    <cellStyle name="标题 7 4 3 3" xfId="343"/>
    <cellStyle name="标题 5 2 2" xfId="344"/>
    <cellStyle name="常规 4 3 12" xfId="345"/>
    <cellStyle name="常规 2 3 5" xfId="346"/>
    <cellStyle name="标题 5 2 2 2" xfId="347"/>
    <cellStyle name="常规 4 3 12 2" xfId="348"/>
    <cellStyle name="常规 2 3 5 2" xfId="349"/>
    <cellStyle name="标题 5 2 2 2 2" xfId="350"/>
    <cellStyle name="标题 6 16" xfId="351"/>
    <cellStyle name="标题 6 21" xfId="352"/>
    <cellStyle name="注释 3 10 3 2 2" xfId="353"/>
    <cellStyle name="常规 24 2 3 2 2 2" xfId="354"/>
    <cellStyle name="标题 6 5 3 2 2" xfId="355"/>
    <cellStyle name="标题 5 2 3" xfId="356"/>
    <cellStyle name="常规 2 2 2 2 3" xfId="357"/>
    <cellStyle name="标题 7 10" xfId="358"/>
    <cellStyle name="常规 2 4 5" xfId="359"/>
    <cellStyle name="标题 5 2 3 2" xfId="360"/>
    <cellStyle name="标题 7 2 2 3" xfId="361"/>
    <cellStyle name="注释 3 8 4" xfId="362"/>
    <cellStyle name="货币 2 2 9" xfId="363"/>
    <cellStyle name="常规 2 2 2 2 3 2" xfId="364"/>
    <cellStyle name="常规 13 2 8 3" xfId="365"/>
    <cellStyle name="标题 7 10 2" xfId="366"/>
    <cellStyle name="常规 2 4 5 2" xfId="367"/>
    <cellStyle name="标题 5 2 3 2 2" xfId="368"/>
    <cellStyle name="差_2013专项转支 2 2 3 2" xfId="369"/>
    <cellStyle name="标题 5 3" xfId="370"/>
    <cellStyle name="常规 3 3 5 2" xfId="371"/>
    <cellStyle name="标题 5 3 2 2 2" xfId="372"/>
    <cellStyle name="常规 3 3 6" xfId="373"/>
    <cellStyle name="常规 24 2 10 3 2 2" xfId="374"/>
    <cellStyle name="标题 5 3 2 3" xfId="375"/>
    <cellStyle name="常规 10 2 2 2 3" xfId="376"/>
    <cellStyle name="标题 5 3 3 2 2" xfId="377"/>
    <cellStyle name="标题 5 3 3 3" xfId="378"/>
    <cellStyle name="常规 15 5 2 3" xfId="379"/>
    <cellStyle name="差_2013年上级 2 4 2" xfId="380"/>
    <cellStyle name="常规 5 7" xfId="381"/>
    <cellStyle name="常规 4 3 5" xfId="382"/>
    <cellStyle name="标题 5 4 2 2" xfId="383"/>
    <cellStyle name="差_2013年上级 2 4 2 2" xfId="384"/>
    <cellStyle name="常规 4 3 5 2" xfId="385"/>
    <cellStyle name="标题 5 4 2 2 2" xfId="386"/>
    <cellStyle name="差_2013年上级 2 4 3" xfId="387"/>
    <cellStyle name="常规 5 8" xfId="388"/>
    <cellStyle name="常规 4 3 6" xfId="389"/>
    <cellStyle name="标题 5 4 2 3" xfId="390"/>
    <cellStyle name="常规 24 2 14 2" xfId="391"/>
    <cellStyle name="差_2013年上级 2 5" xfId="392"/>
    <cellStyle name="好_2013专项转支 2" xfId="393"/>
    <cellStyle name="常规 2 4 9 2 2" xfId="394"/>
    <cellStyle name="标题 5 4 3" xfId="395"/>
    <cellStyle name="常规 15 5 3 3" xfId="396"/>
    <cellStyle name="差_2013年上级 2 5 2" xfId="397"/>
    <cellStyle name="好_2013专项转支 2 2" xfId="398"/>
    <cellStyle name="常规 2 4 9 2 2 2" xfId="399"/>
    <cellStyle name="标题 5 4 3 2" xfId="400"/>
    <cellStyle name="常规 7 2 20" xfId="401"/>
    <cellStyle name="常规 7 2 15" xfId="402"/>
    <cellStyle name="差_2013年上级 2 5 2 2" xfId="403"/>
    <cellStyle name="好_2013专项转支 2 2 2" xfId="404"/>
    <cellStyle name="标题 5 4 3 2 2" xfId="405"/>
    <cellStyle name="差_2013年上级 2 5 3" xfId="406"/>
    <cellStyle name="好_2013专项转支 2 3" xfId="407"/>
    <cellStyle name="标题 5 4 3 3" xfId="408"/>
    <cellStyle name="标题 7 9 3 2" xfId="409"/>
    <cellStyle name="好_2013专项转支 3" xfId="410"/>
    <cellStyle name="常规 2 4 9 2 3" xfId="411"/>
    <cellStyle name="常规 2 2 2 8 2 2 2" xfId="412"/>
    <cellStyle name="标题 5 4 4" xfId="413"/>
    <cellStyle name="常规 5 3 5" xfId="414"/>
    <cellStyle name="标题 5 5 2 2" xfId="415"/>
    <cellStyle name="常规 5 3 5 2" xfId="416"/>
    <cellStyle name="标题 5 5 2 2 2" xfId="417"/>
    <cellStyle name="常规 5 3 6" xfId="418"/>
    <cellStyle name="标题 5 5 2 3" xfId="419"/>
    <cellStyle name="常规 7 2 4 3 2 2" xfId="420"/>
    <cellStyle name="常规 2 4 9 3 2" xfId="421"/>
    <cellStyle name="标题 5 5 3" xfId="422"/>
    <cellStyle name="常规 5 4 5" xfId="423"/>
    <cellStyle name="常规 2 4 9 3 2 2" xfId="424"/>
    <cellStyle name="标题 5 5 3 2" xfId="425"/>
    <cellStyle name="常规 5 4 5 2" xfId="426"/>
    <cellStyle name="标题 5 5 3 2 2" xfId="427"/>
    <cellStyle name="常规 5 4 6" xfId="428"/>
    <cellStyle name="标题 5 5 3 3" xfId="429"/>
    <cellStyle name="常规 2 4 9 3 3" xfId="430"/>
    <cellStyle name="标题 5 5 4" xfId="431"/>
    <cellStyle name="标题 5 6 2 2" xfId="432"/>
    <cellStyle name="标题 5 6 2 2 2" xfId="433"/>
    <cellStyle name="标题 5 6 2 3" xfId="434"/>
    <cellStyle name="标题 5 6 3" xfId="435"/>
    <cellStyle name="差_2013年上级 2 14" xfId="436"/>
    <cellStyle name="标题 5 6 3 2" xfId="437"/>
    <cellStyle name="差_2013年上级 2 14 2" xfId="438"/>
    <cellStyle name="标题 5 6 3 2 2" xfId="439"/>
    <cellStyle name="标题 5 6 4" xfId="440"/>
    <cellStyle name="常规 5 3 12" xfId="441"/>
    <cellStyle name="标题 5 7 2 2" xfId="442"/>
    <cellStyle name="常规 5 3 12 2" xfId="443"/>
    <cellStyle name="标题 5 7 2 2 2" xfId="444"/>
    <cellStyle name="差_2013年上级 2 4 2 2 2" xfId="445"/>
    <cellStyle name="常规 5 3 13" xfId="446"/>
    <cellStyle name="标题 5 7 2 3" xfId="447"/>
    <cellStyle name="标题 5 7 3" xfId="448"/>
    <cellStyle name="标题 5 7 4" xfId="449"/>
    <cellStyle name="标题 6 18 2" xfId="450"/>
    <cellStyle name="注释 3 2 2 3" xfId="451"/>
    <cellStyle name="标题 5 8 2 2" xfId="452"/>
    <cellStyle name="标题 5 8 2 2 2" xfId="453"/>
    <cellStyle name="差_2013年上级 2 4 3 2 2" xfId="454"/>
    <cellStyle name="标题 5 8 2 3" xfId="455"/>
    <cellStyle name="标题 6 19" xfId="456"/>
    <cellStyle name="标题 5 8 3" xfId="457"/>
    <cellStyle name="标题 6 19 2" xfId="458"/>
    <cellStyle name="注释 3 2 3 3" xfId="459"/>
    <cellStyle name="常规 13 2 2 2 3" xfId="460"/>
    <cellStyle name="标题 5 8 3 2" xfId="461"/>
    <cellStyle name="标题 5 8 3 2 2" xfId="462"/>
    <cellStyle name="标题 5 8 3 3" xfId="463"/>
    <cellStyle name="标题 5 8 4" xfId="464"/>
    <cellStyle name="注释 3 3 2 3" xfId="465"/>
    <cellStyle name="标题 5 9 2 2" xfId="466"/>
    <cellStyle name="标题 5 9 2 2 2" xfId="467"/>
    <cellStyle name="货币 2" xfId="468"/>
    <cellStyle name="标题 5 9 2 3" xfId="469"/>
    <cellStyle name="标题 5 9 3" xfId="470"/>
    <cellStyle name="注释 3 3 3 3" xfId="471"/>
    <cellStyle name="常规 13 2 3 2 3" xfId="472"/>
    <cellStyle name="标题 5 9 3 2" xfId="473"/>
    <cellStyle name="标题 5 9 3 2 2" xfId="474"/>
    <cellStyle name="标题 5 9 3 3" xfId="475"/>
    <cellStyle name="标题 5 9 4" xfId="476"/>
    <cellStyle name="标题 6" xfId="477"/>
    <cellStyle name="常规 5 2 2 10 2 2" xfId="478"/>
    <cellStyle name="标题 6 10" xfId="479"/>
    <cellStyle name="差_2013年上级 2 16" xfId="480"/>
    <cellStyle name="差_2013年上级 2 21" xfId="481"/>
    <cellStyle name="标题 6 10 3" xfId="482"/>
    <cellStyle name="差_2013年上级 2 16 2" xfId="483"/>
    <cellStyle name="差_2013年上级 2 21 2" xfId="484"/>
    <cellStyle name="注释 3 11" xfId="485"/>
    <cellStyle name="标题 6 6" xfId="486"/>
    <cellStyle name="差_2013专项转支 2 21" xfId="487"/>
    <cellStyle name="差_2013专项转支 2 16" xfId="488"/>
    <cellStyle name="标题 6 10 3 2" xfId="489"/>
    <cellStyle name="注释 3 11 2" xfId="490"/>
    <cellStyle name="标题 6 6 2" xfId="491"/>
    <cellStyle name="差_2013专项转支 2 21 2" xfId="492"/>
    <cellStyle name="差_2013专项转支 2 16 2" xfId="493"/>
    <cellStyle name="标题 6 10 3 2 2" xfId="494"/>
    <cellStyle name="常规 18 5 2" xfId="495"/>
    <cellStyle name="差_2013年上级" xfId="496"/>
    <cellStyle name="注释 3 12" xfId="497"/>
    <cellStyle name="常规 8 2 11 2 2" xfId="498"/>
    <cellStyle name="标题 6 7" xfId="499"/>
    <cellStyle name="差_2013专项转支 2 22" xfId="500"/>
    <cellStyle name="差_2013专项转支 2 17" xfId="501"/>
    <cellStyle name="标题 6 10 3 3" xfId="502"/>
    <cellStyle name="差_2013年上级 2 17" xfId="503"/>
    <cellStyle name="差_2013年上级 2 22" xfId="504"/>
    <cellStyle name="常规 4 9 2 10 2" xfId="505"/>
    <cellStyle name="标题 6 10 4" xfId="506"/>
    <cellStyle name="常规 5 2 2 7 3 2 2" xfId="507"/>
    <cellStyle name="常规 5 2 2 10 2 3" xfId="508"/>
    <cellStyle name="标题 6 11" xfId="509"/>
    <cellStyle name="标题 6 11 2" xfId="510"/>
    <cellStyle name="标题 6 11 2 2" xfId="511"/>
    <cellStyle name="标题 6 11 3" xfId="512"/>
    <cellStyle name="常规 11 8 2" xfId="513"/>
    <cellStyle name="标题 6 12" xfId="514"/>
    <cellStyle name="差_2013年上级 2 3 3 2 2" xfId="515"/>
    <cellStyle name="常规 4 3 7 3 3" xfId="516"/>
    <cellStyle name="差 2" xfId="517"/>
    <cellStyle name="标题 6 12 2 2" xfId="518"/>
    <cellStyle name="常规 2 3 8 2 2 2" xfId="519"/>
    <cellStyle name="标题 6 12 3" xfId="520"/>
    <cellStyle name="标题 6 13 2" xfId="521"/>
    <cellStyle name="标题 6 14" xfId="522"/>
    <cellStyle name="标题 6 14 2" xfId="523"/>
    <cellStyle name="标题 6 15" xfId="524"/>
    <cellStyle name="标题 6 20" xfId="525"/>
    <cellStyle name="标题 6 15 2" xfId="526"/>
    <cellStyle name="标题 6 20 2" xfId="527"/>
    <cellStyle name="常规 4 3 12 3" xfId="528"/>
    <cellStyle name="常规 2 3 5 3" xfId="529"/>
    <cellStyle name="标题 6 17" xfId="530"/>
    <cellStyle name="标题 6 22" xfId="531"/>
    <cellStyle name="常规 2 3 5 3 2" xfId="532"/>
    <cellStyle name="标题 6 17 2" xfId="533"/>
    <cellStyle name="标题 6 2" xfId="534"/>
    <cellStyle name="好_2013年上级 2 4" xfId="535"/>
    <cellStyle name="标题 7 5 3 3" xfId="536"/>
    <cellStyle name="标题 6 2 2" xfId="537"/>
    <cellStyle name="常规 6 2 5 3 3" xfId="538"/>
    <cellStyle name="常规 11 2 3" xfId="539"/>
    <cellStyle name="标题 6 2 2 2" xfId="540"/>
    <cellStyle name="常规 11 2 3 2" xfId="541"/>
    <cellStyle name="标题 6 2 2 2 2" xfId="542"/>
    <cellStyle name="常规 11 2 4" xfId="543"/>
    <cellStyle name="标题 6 2 2 3" xfId="544"/>
    <cellStyle name="好_2013专项转支 2 14 2" xfId="545"/>
    <cellStyle name="标题 6 2 3" xfId="546"/>
    <cellStyle name="常规 5 4 17 2" xfId="547"/>
    <cellStyle name="标题 6 2 4" xfId="548"/>
    <cellStyle name="常规 4 9 2 5 2 2" xfId="549"/>
    <cellStyle name="差_2013专项转支 2 9 3 2 2" xfId="550"/>
    <cellStyle name="标题 6 3" xfId="551"/>
    <cellStyle name="常规 4 9 2 5 2 2 2" xfId="552"/>
    <cellStyle name="标题 6 3 2" xfId="553"/>
    <cellStyle name="好_2013专项转支 2 20 2" xfId="554"/>
    <cellStyle name="好_2013专项转支 2 15 2" xfId="555"/>
    <cellStyle name="标题 6 3 3" xfId="556"/>
    <cellStyle name="标题 6 3 3 2" xfId="557"/>
    <cellStyle name="标题 6 3 3 2 2" xfId="558"/>
    <cellStyle name="常规 2 3 21" xfId="559"/>
    <cellStyle name="常规 2 3 16" xfId="560"/>
    <cellStyle name="标题 7 8 2 2 2" xfId="561"/>
    <cellStyle name="常规 5 4 18 2" xfId="562"/>
    <cellStyle name="标题 6 3 4" xfId="563"/>
    <cellStyle name="常规 4 9 2 5 2 3" xfId="564"/>
    <cellStyle name="标题 6 4" xfId="565"/>
    <cellStyle name="标题 6 4 2" xfId="566"/>
    <cellStyle name="常规 6 2 7 3 3" xfId="567"/>
    <cellStyle name="常规 13 2 3" xfId="568"/>
    <cellStyle name="标题 6 4 2 2" xfId="569"/>
    <cellStyle name="常规 13 2 4" xfId="570"/>
    <cellStyle name="标题 6 4 2 3" xfId="571"/>
    <cellStyle name="差_2013年上级 2 11 2" xfId="572"/>
    <cellStyle name="好_2013专项转支 2 21 2" xfId="573"/>
    <cellStyle name="好_2013专项转支 2 16 2" xfId="574"/>
    <cellStyle name="常规 24 2 2 2" xfId="575"/>
    <cellStyle name="常规 19 2 2 2" xfId="576"/>
    <cellStyle name="标题 6 4 3" xfId="577"/>
    <cellStyle name="常规 5 2 2 5" xfId="578"/>
    <cellStyle name="常规 24 2 2 2 2" xfId="579"/>
    <cellStyle name="常规 19 2 2 2 2" xfId="580"/>
    <cellStyle name="常规 13 3 3" xfId="581"/>
    <cellStyle name="标题 6 4 3 2" xfId="582"/>
    <cellStyle name="常规 5 2 2 7" xfId="583"/>
    <cellStyle name="差_2013年上级 2 12 3" xfId="584"/>
    <cellStyle name="常规 5 2 2 5 2" xfId="585"/>
    <cellStyle name="常规 4 3 18" xfId="586"/>
    <cellStyle name="常规 24 2 2 2 2 2" xfId="587"/>
    <cellStyle name="常规 18 3" xfId="588"/>
    <cellStyle name="标题 6 4 3 2 2" xfId="589"/>
    <cellStyle name="常规 5 4 19 2" xfId="590"/>
    <cellStyle name="常规 24 2 2 3" xfId="591"/>
    <cellStyle name="常规 2 2 2 8 3 2 2" xfId="592"/>
    <cellStyle name="常规 19 2 2 3" xfId="593"/>
    <cellStyle name="标题 6 4 4" xfId="594"/>
    <cellStyle name="注释 3 10" xfId="595"/>
    <cellStyle name="标题 6 5" xfId="596"/>
    <cellStyle name="注释 3 10 2" xfId="597"/>
    <cellStyle name="标题 6 5 2" xfId="598"/>
    <cellStyle name="注释 3 10 2 2" xfId="599"/>
    <cellStyle name="常规 6 2 8 3 3" xfId="600"/>
    <cellStyle name="标题 6 5 2 2" xfId="601"/>
    <cellStyle name="注释 3 10 2 2 2" xfId="602"/>
    <cellStyle name="常规 10 2 9" xfId="603"/>
    <cellStyle name="标题 6 5 2 2 2" xfId="604"/>
    <cellStyle name="注释 3 10 2 3" xfId="605"/>
    <cellStyle name="常规 6 2 18 2" xfId="606"/>
    <cellStyle name="标题 6 5 2 3" xfId="607"/>
    <cellStyle name="注释 3 10 3" xfId="608"/>
    <cellStyle name="好_2013专项转支 2 17 2" xfId="609"/>
    <cellStyle name="常规 24 2 3 2" xfId="610"/>
    <cellStyle name="常规 19 2 3 2" xfId="611"/>
    <cellStyle name="标题 6 5 3" xfId="612"/>
    <cellStyle name="注释 3 10 3 2" xfId="613"/>
    <cellStyle name="常规 24 2 3 2 2" xfId="614"/>
    <cellStyle name="常规 19 2 3 2 2" xfId="615"/>
    <cellStyle name="标题 6 5 3 2" xfId="616"/>
    <cellStyle name="注释 3 10 3 3" xfId="617"/>
    <cellStyle name="常规 6 2 19 2" xfId="618"/>
    <cellStyle name="常规 24 2 3 2 3" xfId="619"/>
    <cellStyle name="标题 6 5 3 3" xfId="620"/>
    <cellStyle name="注释 3 10 4" xfId="621"/>
    <cellStyle name="常规 24 2 3 3" xfId="622"/>
    <cellStyle name="常规 19 2 3 3" xfId="623"/>
    <cellStyle name="标题 6 5 4" xfId="624"/>
    <cellStyle name="注释 3 11 2 2" xfId="625"/>
    <cellStyle name="常规 6 2 9 3 3" xfId="626"/>
    <cellStyle name="常规 15 2 3" xfId="627"/>
    <cellStyle name="标题 6 6 2 2" xfId="628"/>
    <cellStyle name="常规 15 2 3 2" xfId="629"/>
    <cellStyle name="标题 6 6 2 2 2" xfId="630"/>
    <cellStyle name="常规 15 2 4" xfId="631"/>
    <cellStyle name="标题 6 6 2 3" xfId="632"/>
    <cellStyle name="注释 3 11 3" xfId="633"/>
    <cellStyle name="好_2013专项转支 2 18 2" xfId="634"/>
    <cellStyle name="常规 24 2 4 2" xfId="635"/>
    <cellStyle name="标题 6 6 3" xfId="636"/>
    <cellStyle name="常规 5 2 2 2 2 3" xfId="637"/>
    <cellStyle name="常规 24 2 4 2 2" xfId="638"/>
    <cellStyle name="常规 15 3 3" xfId="639"/>
    <cellStyle name="标题 6 6 3 2" xfId="640"/>
    <cellStyle name="常规 24 2 4 2 2 2" xfId="641"/>
    <cellStyle name="常规 15 3 3 2" xfId="642"/>
    <cellStyle name="标题 6 6 3 2 2" xfId="643"/>
    <cellStyle name="常规 6 2 3 2 2 2" xfId="644"/>
    <cellStyle name="常规 24 2 4 2 3" xfId="645"/>
    <cellStyle name="常规 15 3 4" xfId="646"/>
    <cellStyle name="标题 6 6 3 3" xfId="647"/>
    <cellStyle name="常规 24 2 4 3" xfId="648"/>
    <cellStyle name="标题 6 6 4" xfId="649"/>
    <cellStyle name="常规 18 5 2 2" xfId="650"/>
    <cellStyle name="差_2013年上级 2" xfId="651"/>
    <cellStyle name="注释 3 12 2" xfId="652"/>
    <cellStyle name="标题 6 7 2" xfId="653"/>
    <cellStyle name="常规 18 5 2 2 2" xfId="654"/>
    <cellStyle name="差_2013年上级 2 2" xfId="655"/>
    <cellStyle name="注释 2 4 4" xfId="656"/>
    <cellStyle name="差_2013年上级 2 10 2 3" xfId="657"/>
    <cellStyle name="注释 3 12 2 2" xfId="658"/>
    <cellStyle name="常规 16 2 3" xfId="659"/>
    <cellStyle name="标题 6 7 2 2" xfId="660"/>
    <cellStyle name="标题 9" xfId="661"/>
    <cellStyle name="常规 5 4 4 2 3" xfId="662"/>
    <cellStyle name="常规 2 2 2 8 4" xfId="663"/>
    <cellStyle name="差_2013年上级 2 2 2" xfId="664"/>
    <cellStyle name="常规 16 2 3 2" xfId="665"/>
    <cellStyle name="标题 6 7 2 2 2" xfId="666"/>
    <cellStyle name="标题 9 2" xfId="667"/>
    <cellStyle name="常规 7 2 20 2" xfId="668"/>
    <cellStyle name="常规 7 2 15 2" xfId="669"/>
    <cellStyle name="差_2013年上级 2 5 2 2 2" xfId="670"/>
    <cellStyle name="差_2013年上级 2 3" xfId="671"/>
    <cellStyle name="常规 16 2 4" xfId="672"/>
    <cellStyle name="标题 6 7 2 3" xfId="673"/>
    <cellStyle name="注释 3 12 3" xfId="674"/>
    <cellStyle name="好_2013专项转支 2 19 2" xfId="675"/>
    <cellStyle name="常规 24 2 5 2" xfId="676"/>
    <cellStyle name="标题 6 7 3" xfId="677"/>
    <cellStyle name="注释 2 5 4" xfId="678"/>
    <cellStyle name="差_2013年上级 2 10 3 3" xfId="679"/>
    <cellStyle name="常规 5 2 2 3 2 3" xfId="680"/>
    <cellStyle name="常规 24 2 5 2 2" xfId="681"/>
    <cellStyle name="常规 16 3 3" xfId="682"/>
    <cellStyle name="标题 6 7 3 2" xfId="683"/>
    <cellStyle name="常规 6 2 3 3 2 2" xfId="684"/>
    <cellStyle name="常规 24 2 5 2 3" xfId="685"/>
    <cellStyle name="常规 16 3 4" xfId="686"/>
    <cellStyle name="标题 6 7 3 3" xfId="687"/>
    <cellStyle name="常规 24 2 5 3" xfId="688"/>
    <cellStyle name="标题 6 7 4" xfId="689"/>
    <cellStyle name="注释 3 13" xfId="690"/>
    <cellStyle name="标题 6 8" xfId="691"/>
    <cellStyle name="标题 7 10 4" xfId="692"/>
    <cellStyle name="注释 3 13 2" xfId="693"/>
    <cellStyle name="常规 7 2 2 4" xfId="694"/>
    <cellStyle name="标题 6 8 2" xfId="695"/>
    <cellStyle name="常规 17 2 3" xfId="696"/>
    <cellStyle name="标题 6 8 2 2" xfId="697"/>
    <cellStyle name="常规 17 2 3 2" xfId="698"/>
    <cellStyle name="标题 6 8 2 2 2" xfId="699"/>
    <cellStyle name="差_2013年上级 2 5 3 2 2" xfId="700"/>
    <cellStyle name="常规 17 2 4" xfId="701"/>
    <cellStyle name="标题 6 8 2 3" xfId="702"/>
    <cellStyle name="常规 24 2 6 2" xfId="703"/>
    <cellStyle name="常规 19 4 2 2 2" xfId="704"/>
    <cellStyle name="标题 6 8 3" xfId="705"/>
    <cellStyle name="常规 5 2 2 4 2 3" xfId="706"/>
    <cellStyle name="常规 24 2 6 2 2" xfId="707"/>
    <cellStyle name="常规 17 3 3" xfId="708"/>
    <cellStyle name="标题 6 8 3 2" xfId="709"/>
    <cellStyle name="常规 24 2 6 2 2 2" xfId="710"/>
    <cellStyle name="常规 17 3 3 2" xfId="711"/>
    <cellStyle name="标题 6 8 3 2 2" xfId="712"/>
    <cellStyle name="常规 24 2 6 2 3" xfId="713"/>
    <cellStyle name="常规 17 3 4" xfId="714"/>
    <cellStyle name="标题 6 8 3 3" xfId="715"/>
    <cellStyle name="常规 24 2 6 3" xfId="716"/>
    <cellStyle name="标题 6 8 4" xfId="717"/>
    <cellStyle name="注释 3 14" xfId="718"/>
    <cellStyle name="标题 6 9" xfId="719"/>
    <cellStyle name="注释 3 14 2" xfId="720"/>
    <cellStyle name="常规 7 2 3 4" xfId="721"/>
    <cellStyle name="标题 6 9 2" xfId="722"/>
    <cellStyle name="常规 18 2 3" xfId="723"/>
    <cellStyle name="标题 6 9 2 2" xfId="724"/>
    <cellStyle name="标题 7 17" xfId="725"/>
    <cellStyle name="标题 7 22" xfId="726"/>
    <cellStyle name="常规 18 2 3 2" xfId="727"/>
    <cellStyle name="标题 6 9 2 2 2" xfId="728"/>
    <cellStyle name="标题 7 17 2" xfId="729"/>
    <cellStyle name="常规 2 2 2 10" xfId="730"/>
    <cellStyle name="常规 18 2 4" xfId="731"/>
    <cellStyle name="标题 6 9 2 3" xfId="732"/>
    <cellStyle name="标题 7 18" xfId="733"/>
    <cellStyle name="常规 24 2 7 2" xfId="734"/>
    <cellStyle name="标题 6 9 3" xfId="735"/>
    <cellStyle name="常规 5 2 2 5 2 3" xfId="736"/>
    <cellStyle name="常规 24 2 7 2 2" xfId="737"/>
    <cellStyle name="常规 18 3 3" xfId="738"/>
    <cellStyle name="标题 6 9 3 2" xfId="739"/>
    <cellStyle name="常规 24 2 7 2 2 2" xfId="740"/>
    <cellStyle name="常规 18 3 3 2" xfId="741"/>
    <cellStyle name="标题 6 9 3 2 2" xfId="742"/>
    <cellStyle name="常规 24 2 7 2 3" xfId="743"/>
    <cellStyle name="常规 18 3 4" xfId="744"/>
    <cellStyle name="标题 6 9 3 3" xfId="745"/>
    <cellStyle name="常规 24 2 7 3" xfId="746"/>
    <cellStyle name="标题 6 9 4" xfId="747"/>
    <cellStyle name="好_2013年上级 2 3" xfId="748"/>
    <cellStyle name="常规 19 3 3 2 2" xfId="749"/>
    <cellStyle name="标题 7 5 3 2" xfId="750"/>
    <cellStyle name="货币 2 2 9 3" xfId="751"/>
    <cellStyle name="常规 7 2 8 3 2 2" xfId="752"/>
    <cellStyle name="常规 13 2 8 3 3" xfId="753"/>
    <cellStyle name="常规 13 2 2 4" xfId="754"/>
    <cellStyle name="标题 7 10 2 3" xfId="755"/>
    <cellStyle name="常规 2 2 2 2 3 3" xfId="756"/>
    <cellStyle name="常规 13 2 8 4" xfId="757"/>
    <cellStyle name="标题 7 10 3" xfId="758"/>
    <cellStyle name="注释 3 3 4" xfId="759"/>
    <cellStyle name="常规 13 2 3 3" xfId="760"/>
    <cellStyle name="标题 7 10 3 2" xfId="761"/>
    <cellStyle name="常规 13 2 3 3 2" xfId="762"/>
    <cellStyle name="标题 7 10 3 2 2" xfId="763"/>
    <cellStyle name="常规 13 2 3 4" xfId="764"/>
    <cellStyle name="标题 7 10 3 3" xfId="765"/>
    <cellStyle name="标题 7 2 3 3" xfId="766"/>
    <cellStyle name="注释 3 9 4" xfId="767"/>
    <cellStyle name="常规 13 2 9 3" xfId="768"/>
    <cellStyle name="标题 7 11 2" xfId="769"/>
    <cellStyle name="常规 5 2 2 4 3" xfId="770"/>
    <cellStyle name="常规 17 4" xfId="771"/>
    <cellStyle name="常规 13 2 9 3 2" xfId="772"/>
    <cellStyle name="标题 7 11 2 2" xfId="773"/>
    <cellStyle name="常规 13 2 9 4" xfId="774"/>
    <cellStyle name="标题 7 11 3" xfId="775"/>
    <cellStyle name="标题 7 12" xfId="776"/>
    <cellStyle name="标题 7 12 2" xfId="777"/>
    <cellStyle name="标题 7 12 2 2" xfId="778"/>
    <cellStyle name="标题 7 12 3" xfId="779"/>
    <cellStyle name="标题 7 13" xfId="780"/>
    <cellStyle name="标题 7 13 2" xfId="781"/>
    <cellStyle name="标题 7 14" xfId="782"/>
    <cellStyle name="标题 7 14 2" xfId="783"/>
    <cellStyle name="常规 24 2 2 3 3" xfId="784"/>
    <cellStyle name="差_2013年上级 2 13 2" xfId="785"/>
    <cellStyle name="标题 7 15" xfId="786"/>
    <cellStyle name="标题 7 20" xfId="787"/>
    <cellStyle name="常规 8 2 8" xfId="788"/>
    <cellStyle name="标题 7 15 2" xfId="789"/>
    <cellStyle name="标题 7 20 2" xfId="790"/>
    <cellStyle name="常规 5 2 2 6 2" xfId="791"/>
    <cellStyle name="常规 24 3" xfId="792"/>
    <cellStyle name="常规 19 3" xfId="793"/>
    <cellStyle name="差_2013年上级 2 12 2 2" xfId="794"/>
    <cellStyle name="常规 4 3 17 2" xfId="795"/>
    <cellStyle name="常规 18 2 2" xfId="796"/>
    <cellStyle name="标题 7 16" xfId="797"/>
    <cellStyle name="标题 7 21" xfId="798"/>
    <cellStyle name="常规 18 2 2 2" xfId="799"/>
    <cellStyle name="标题 7 16 2" xfId="800"/>
    <cellStyle name="标题 7 21 2" xfId="801"/>
    <cellStyle name="常规 2 2 2 10 2" xfId="802"/>
    <cellStyle name="标题 7 18 2" xfId="803"/>
    <cellStyle name="常规 2 2 2 11" xfId="804"/>
    <cellStyle name="标题 7 19" xfId="805"/>
    <cellStyle name="标题 7 4 2" xfId="806"/>
    <cellStyle name="常规 2 2 2 11 2" xfId="807"/>
    <cellStyle name="标题 7 19 2" xfId="808"/>
    <cellStyle name="标题 7 4 2 2" xfId="809"/>
    <cellStyle name="注释 2 20" xfId="810"/>
    <cellStyle name="注释 2 15" xfId="811"/>
    <cellStyle name="常规 6 2 4 2 2 2" xfId="812"/>
    <cellStyle name="标题 7 6 3 3" xfId="813"/>
    <cellStyle name="标题 7 2 2" xfId="814"/>
    <cellStyle name="标题 7 2 2 2" xfId="815"/>
    <cellStyle name="标题 7 2 2 2 2" xfId="816"/>
    <cellStyle name="常规 4 3 6 2 2 2" xfId="817"/>
    <cellStyle name="标题 7 2 3" xfId="818"/>
    <cellStyle name="标题 7 2 3 2" xfId="819"/>
    <cellStyle name="差_2013年上级 2 10 4" xfId="820"/>
    <cellStyle name="标题 7 2 3 2 2" xfId="821"/>
    <cellStyle name="差_2013专项转支 4 2" xfId="822"/>
    <cellStyle name="标题 7 2 4" xfId="823"/>
    <cellStyle name="标题 7 5 2 2 2" xfId="824"/>
    <cellStyle name="常规 4 9 2 5 3 2" xfId="825"/>
    <cellStyle name="标题 7 3" xfId="826"/>
    <cellStyle name="常规 4 9 2 5 3 2 2" xfId="827"/>
    <cellStyle name="标题 7 3 2" xfId="828"/>
    <cellStyle name="标题 7 7" xfId="829"/>
    <cellStyle name="常规 4 9 2 10 2 3" xfId="830"/>
    <cellStyle name="标题 7 3 2 2" xfId="831"/>
    <cellStyle name="标题 7 7 2" xfId="832"/>
    <cellStyle name="标题 7 3 2 2 2" xfId="833"/>
    <cellStyle name="常规 3 3 9 3 2 2" xfId="834"/>
    <cellStyle name="标题 7 8" xfId="835"/>
    <cellStyle name="标题 7 3 2 3" xfId="836"/>
    <cellStyle name="标题 7 3 3" xfId="837"/>
    <cellStyle name="常规 4 9 2 10 3 3" xfId="838"/>
    <cellStyle name="常规 10 2 21" xfId="839"/>
    <cellStyle name="常规 10 2 16" xfId="840"/>
    <cellStyle name="标题 7 3 3 2" xfId="841"/>
    <cellStyle name="常规 10 2 21 2" xfId="842"/>
    <cellStyle name="常规 10 2 16 2" xfId="843"/>
    <cellStyle name="标题 7 3 3 2 2" xfId="844"/>
    <cellStyle name="常规 10 2 22" xfId="845"/>
    <cellStyle name="常规 10 2 17" xfId="846"/>
    <cellStyle name="标题 7 3 3 3" xfId="847"/>
    <cellStyle name="标题 7 8 3 2 2" xfId="848"/>
    <cellStyle name="标题 7 3 4" xfId="849"/>
    <cellStyle name="常规 4 9 2 5 3 3" xfId="850"/>
    <cellStyle name="标题 7 4" xfId="851"/>
    <cellStyle name="常规 2 2 2 11 2 2" xfId="852"/>
    <cellStyle name="标题 7 4 2 2 2" xfId="853"/>
    <cellStyle name="常规 2 2 2 11 3" xfId="854"/>
    <cellStyle name="标题 7 4 2 3" xfId="855"/>
    <cellStyle name="常规 5 2 2 6 2 2 2" xfId="856"/>
    <cellStyle name="常规 24 3 2 2" xfId="857"/>
    <cellStyle name="常规 2 2 2 12" xfId="858"/>
    <cellStyle name="常规 19 3 2 2" xfId="859"/>
    <cellStyle name="标题 7 4 3" xfId="860"/>
    <cellStyle name="常规 2 2 2 12 2" xfId="861"/>
    <cellStyle name="常规 19 3 2 2 2" xfId="862"/>
    <cellStyle name="标题 7 4 3 2" xfId="863"/>
    <cellStyle name="常规 45" xfId="864"/>
    <cellStyle name="常规 2 2 2 12 2 2" xfId="865"/>
    <cellStyle name="标题 7 4 3 2 2" xfId="866"/>
    <cellStyle name="常规 2 2 2 13" xfId="867"/>
    <cellStyle name="常规 19 3 2 3" xfId="868"/>
    <cellStyle name="标题 7 4 4" xfId="869"/>
    <cellStyle name="差_2013年上级 2 2 2 2 2" xfId="870"/>
    <cellStyle name="标题 7 5" xfId="871"/>
    <cellStyle name="标题 7 5 2" xfId="872"/>
    <cellStyle name="标题 7 5 2 2" xfId="873"/>
    <cellStyle name="常规 24 2 8 2 2 2" xfId="874"/>
    <cellStyle name="常规 19 3 3 2" xfId="875"/>
    <cellStyle name="标题 7 5 3" xfId="876"/>
    <cellStyle name="好_2013年上级 2 3 2" xfId="877"/>
    <cellStyle name="标题 7 5 3 2 2" xfId="878"/>
    <cellStyle name="常规 19 3 3 3" xfId="879"/>
    <cellStyle name="标题 7 5 4" xfId="880"/>
    <cellStyle name="差_2013年上级 2 17 2" xfId="881"/>
    <cellStyle name="常规 2 3 8 3 2 2" xfId="882"/>
    <cellStyle name="标题 7 6" xfId="883"/>
    <cellStyle name="标题 7 6 2" xfId="884"/>
    <cellStyle name="标题 7 6 2 2" xfId="885"/>
    <cellStyle name="标题 7 6 2 2 2" xfId="886"/>
    <cellStyle name="标题 7 6 2 3" xfId="887"/>
    <cellStyle name="标题 7 6 3" xfId="888"/>
    <cellStyle name="注释 2 14" xfId="889"/>
    <cellStyle name="标题 7 6 3 2" xfId="890"/>
    <cellStyle name="注释 2 14 2" xfId="891"/>
    <cellStyle name="标题 7 6 3 2 2" xfId="892"/>
    <cellStyle name="标题 7 6 4" xfId="893"/>
    <cellStyle name="标题 7 7 2 2" xfId="894"/>
    <cellStyle name="标题 7 7 2 2 2" xfId="895"/>
    <cellStyle name="标题 7 7 2 3" xfId="896"/>
    <cellStyle name="标题 7 7 3" xfId="897"/>
    <cellStyle name="标题 7 7 3 2" xfId="898"/>
    <cellStyle name="货币 2 2 4 4" xfId="899"/>
    <cellStyle name="标题 7 7 3 2 2" xfId="900"/>
    <cellStyle name="常规 16 2 2 2 2" xfId="901"/>
    <cellStyle name="标题 8 2 2" xfId="902"/>
    <cellStyle name="常规 6 2 4 3 2 2" xfId="903"/>
    <cellStyle name="常规 10 2 2 2" xfId="904"/>
    <cellStyle name="标题 7 7 3 3" xfId="905"/>
    <cellStyle name="标题 7 7 4" xfId="906"/>
    <cellStyle name="标题 7 8 2" xfId="907"/>
    <cellStyle name="标题 7 8 2 2" xfId="908"/>
    <cellStyle name="标题 7 8 2 3" xfId="909"/>
    <cellStyle name="常规 19 4 3 2 2" xfId="910"/>
    <cellStyle name="标题 7 8 3" xfId="911"/>
    <cellStyle name="标题 7 8 3 2" xfId="912"/>
    <cellStyle name="差_2013年上级 2 2 2 2" xfId="913"/>
    <cellStyle name="常规 16 2 3 2 2" xfId="914"/>
    <cellStyle name="标题 9 2 2" xfId="915"/>
    <cellStyle name="常规 10 3 2 2" xfId="916"/>
    <cellStyle name="标题 7 8 3 3" xfId="917"/>
    <cellStyle name="常规 16 6 2 2 2" xfId="918"/>
    <cellStyle name="标题 7 9" xfId="919"/>
    <cellStyle name="常规 5 3 10 4" xfId="920"/>
    <cellStyle name="标题 7 9 2" xfId="921"/>
    <cellStyle name="标题 7 9 2 3" xfId="922"/>
    <cellStyle name="标题 7 9 3" xfId="923"/>
    <cellStyle name="标题 7 9 3 2 2" xfId="924"/>
    <cellStyle name="差_2013年上级 2 3 2 2" xfId="925"/>
    <cellStyle name="常规 10 4 2 2" xfId="926"/>
    <cellStyle name="标题 7 9 3 3" xfId="927"/>
    <cellStyle name="标题 7 9 4" xfId="928"/>
    <cellStyle name="注释 2 4 3 2" xfId="929"/>
    <cellStyle name="好_2013年上级 2 10 3" xfId="930"/>
    <cellStyle name="差_2013年上级 2 6 2 3" xfId="931"/>
    <cellStyle name="差_2013年上级 2 10 2 2 2" xfId="932"/>
    <cellStyle name="常规 2 7" xfId="933"/>
    <cellStyle name="常规 16 2 2 2" xfId="934"/>
    <cellStyle name="标题 8 2" xfId="935"/>
    <cellStyle name="输入 2" xfId="936"/>
    <cellStyle name="常规 2 8" xfId="937"/>
    <cellStyle name="常规 2 2 2 5 3 2 2" xfId="938"/>
    <cellStyle name="常规 16 2 2 3" xfId="939"/>
    <cellStyle name="标题 8 3" xfId="940"/>
    <cellStyle name="差_2013年上级 2 2 3" xfId="941"/>
    <cellStyle name="常规 16 2 3 3" xfId="942"/>
    <cellStyle name="标题 9 3" xfId="943"/>
    <cellStyle name="差_2013年上级 2 10" xfId="944"/>
    <cellStyle name="差_2013年上级 2 10 2" xfId="945"/>
    <cellStyle name="差_2013年上级 2 10 3" xfId="946"/>
    <cellStyle name="注释 2 5 3" xfId="947"/>
    <cellStyle name="差_2013年上级 2 10 3 2" xfId="948"/>
    <cellStyle name="注释 2 5 3 2" xfId="949"/>
    <cellStyle name="差_2013年上级 2 7 2 3" xfId="950"/>
    <cellStyle name="差_2013年上级 2 10 3 2 2" xfId="951"/>
    <cellStyle name="差_2013年上级 2 11" xfId="952"/>
    <cellStyle name="注释 3 4 3" xfId="953"/>
    <cellStyle name="常规 13 2 4 2" xfId="954"/>
    <cellStyle name="差_2013年上级 2 11 2 2" xfId="955"/>
    <cellStyle name="常规 13 2 5" xfId="956"/>
    <cellStyle name="差_2013年上级 2 11 3" xfId="957"/>
    <cellStyle name="常规 2 4 21 2" xfId="958"/>
    <cellStyle name="常规 2 4 16 2" xfId="959"/>
    <cellStyle name="差_2013年上级 2 18" xfId="960"/>
    <cellStyle name="差_2013年上级 2 18 2" xfId="961"/>
    <cellStyle name="差_2013年上级 2 19" xfId="962"/>
    <cellStyle name="注释 2 9 2 3" xfId="963"/>
    <cellStyle name="差_2013年上级 2 19 2" xfId="964"/>
    <cellStyle name="差_2013年上级 2 2 2 3" xfId="965"/>
    <cellStyle name="常规 24 2 7" xfId="966"/>
    <cellStyle name="常规 19 4 2 3" xfId="967"/>
    <cellStyle name="差_2013年上级 2 2 3 2 2" xfId="968"/>
    <cellStyle name="差_2013年上级 2 2 4" xfId="969"/>
    <cellStyle name="常规 5 4 4 3 3" xfId="970"/>
    <cellStyle name="常规 2 2 2 9 4" xfId="971"/>
    <cellStyle name="差_2013年上级 2 3 2" xfId="972"/>
    <cellStyle name="差_2013年上级 2 3 2 2 2" xfId="973"/>
    <cellStyle name="差_2013年上级 2 3 2 3" xfId="974"/>
    <cellStyle name="差_2013年上级 2 3 3" xfId="975"/>
    <cellStyle name="常规 11 8" xfId="976"/>
    <cellStyle name="差_2013年上级 2 3 3 2" xfId="977"/>
    <cellStyle name="注释 3 7 3 2 2" xfId="978"/>
    <cellStyle name="常规 13 2 7 2 2 2" xfId="979"/>
    <cellStyle name="常规 11 9" xfId="980"/>
    <cellStyle name="差_2013年上级 2 3 3 3" xfId="981"/>
    <cellStyle name="差_2013年上级 2 8 3 2 2" xfId="982"/>
    <cellStyle name="差_2013年上级 2 3 4" xfId="983"/>
    <cellStyle name="注释 2 2 3 2" xfId="984"/>
    <cellStyle name="差_2013年上级 2 4 2 3" xfId="985"/>
    <cellStyle name="差_2013年上级 2 4 3 2" xfId="986"/>
    <cellStyle name="常规 13 2 7 3 2 2" xfId="987"/>
    <cellStyle name="差_2013年上级 2 4 3 3" xfId="988"/>
    <cellStyle name="差_2013年上级 2 4 4" xfId="989"/>
    <cellStyle name="差_2013年上级 2 5 3 2" xfId="990"/>
    <cellStyle name="差_2013年上级 2 5 3 3" xfId="991"/>
    <cellStyle name="差_2013年上级 2 5 4" xfId="992"/>
    <cellStyle name="差_2013年上级 2 6" xfId="993"/>
    <cellStyle name="好_2013年上级 2 10" xfId="994"/>
    <cellStyle name="差_2013年上级 2 6 2" xfId="995"/>
    <cellStyle name="好_2013年上级 2 10 2" xfId="996"/>
    <cellStyle name="差_2013年上级 2 6 2 2" xfId="997"/>
    <cellStyle name="好_2013年上级 2 10 2 2" xfId="998"/>
    <cellStyle name="差_2013年上级 2 6 2 2 2" xfId="999"/>
    <cellStyle name="好_2013年上级 2 11" xfId="1000"/>
    <cellStyle name="差_2013年上级 2 6 3" xfId="1001"/>
    <cellStyle name="好_2013年上级 2 11 2" xfId="1002"/>
    <cellStyle name="差_2013年上级 2 6 3 2" xfId="1003"/>
    <cellStyle name="好_2013年上级 2 11 2 2" xfId="1004"/>
    <cellStyle name="差_2013年上级 2 6 3 2 2" xfId="1005"/>
    <cellStyle name="好_2013年上级 2 11 3" xfId="1006"/>
    <cellStyle name="差_2013年上级 2 6 3 3" xfId="1007"/>
    <cellStyle name="好_2013年上级 2 12" xfId="1008"/>
    <cellStyle name="差_2013年上级 2 6 4" xfId="1009"/>
    <cellStyle name="差_2013年上级 2 7" xfId="1010"/>
    <cellStyle name="差_2013年上级 2 7 2" xfId="1011"/>
    <cellStyle name="差_2013年上级 2 7 2 2" xfId="1012"/>
    <cellStyle name="差_2013年上级 2 7 2 2 2" xfId="1013"/>
    <cellStyle name="差_2013年上级 2 7 3" xfId="1014"/>
    <cellStyle name="差_2013年上级 2 7 3 2" xfId="1015"/>
    <cellStyle name="差_2013年上级 2 7 3 2 2" xfId="1016"/>
    <cellStyle name="差_2013年上级 2 7 3 3" xfId="1017"/>
    <cellStyle name="差_2013年上级 2 7 4" xfId="1018"/>
    <cellStyle name="差_2013年上级 2 8" xfId="1019"/>
    <cellStyle name="差_2013年上级 2 8 2" xfId="1020"/>
    <cellStyle name="差_2013年上级 2 8 2 2" xfId="1021"/>
    <cellStyle name="差_2013年上级 2 8 2 2 2" xfId="1022"/>
    <cellStyle name="注释 2 6 3 2" xfId="1023"/>
    <cellStyle name="差_2013年上级 2 8 2 3" xfId="1024"/>
    <cellStyle name="差_2013年上级 2 8 3" xfId="1025"/>
    <cellStyle name="差_2013年上级 2 8 3 2" xfId="1026"/>
    <cellStyle name="差_2013年上级 2 8 3 3" xfId="1027"/>
    <cellStyle name="常规 7 2 2 3 2 2" xfId="1028"/>
    <cellStyle name="差_2013年上级 2 8 4" xfId="1029"/>
    <cellStyle name="差_2013年上级 2 9" xfId="1030"/>
    <cellStyle name="常规 9 2 10 2 3" xfId="1031"/>
    <cellStyle name="差_2013年上级 2 9 2" xfId="1032"/>
    <cellStyle name="差_2013年上级 2 9 2 2" xfId="1033"/>
    <cellStyle name="差_2013年上级 2 9 2 2 2" xfId="1034"/>
    <cellStyle name="注释 2 7 3 2" xfId="1035"/>
    <cellStyle name="差_2013年上级 2 9 2 3" xfId="1036"/>
    <cellStyle name="常规 6 2 6 2 2" xfId="1037"/>
    <cellStyle name="差_2013年上级 2 9 3" xfId="1038"/>
    <cellStyle name="常规 6 2 6 2 2 2" xfId="1039"/>
    <cellStyle name="差_2013年上级 2 9 3 2" xfId="1040"/>
    <cellStyle name="差_2013年上级 2 9 3 2 2" xfId="1041"/>
    <cellStyle name="差_2013年上级 2 9 3 3" xfId="1042"/>
    <cellStyle name="常规 6 2 6 2 3" xfId="1043"/>
    <cellStyle name="差_2013年上级 2 9 4" xfId="1044"/>
    <cellStyle name="常规 3 3 4 3 2" xfId="1045"/>
    <cellStyle name="常规 18 5 2 3" xfId="1046"/>
    <cellStyle name="差_2013年上级 3" xfId="1047"/>
    <cellStyle name="常规 3 3 4 3 2 2" xfId="1048"/>
    <cellStyle name="差_2013年上级 3 2" xfId="1049"/>
    <cellStyle name="常规 5 4 5 2 3" xfId="1050"/>
    <cellStyle name="差_2013年上级 3 2 2" xfId="1051"/>
    <cellStyle name="差_2013年上级 3 3" xfId="1052"/>
    <cellStyle name="常规 9 2 8 3 2" xfId="1053"/>
    <cellStyle name="常规 3 3 4 3 3" xfId="1054"/>
    <cellStyle name="差_2013年上级 4" xfId="1055"/>
    <cellStyle name="常规 9 2 8 3 2 2" xfId="1056"/>
    <cellStyle name="差_2013年上级 4 2" xfId="1057"/>
    <cellStyle name="常规 5 4 6 2 3" xfId="1058"/>
    <cellStyle name="差_2013年上级 4 2 2" xfId="1059"/>
    <cellStyle name="差_2013年上级 4 3" xfId="1060"/>
    <cellStyle name="常规 9 2 8 3 3" xfId="1061"/>
    <cellStyle name="差_2013年上级 5" xfId="1062"/>
    <cellStyle name="货币 2 2 2" xfId="1063"/>
    <cellStyle name="差_2013专项转支" xfId="1064"/>
    <cellStyle name="货币 2 2 2 2" xfId="1065"/>
    <cellStyle name="差_2013专项转支 2" xfId="1066"/>
    <cellStyle name="常规 24 2 9 4" xfId="1067"/>
    <cellStyle name="差_2013专项转支 2 10" xfId="1068"/>
    <cellStyle name="差_2013专项转支 2 10 2" xfId="1069"/>
    <cellStyle name="差_2013专项转支 2 10 2 2" xfId="1070"/>
    <cellStyle name="差_2013专项转支 2 10 2 2 2" xfId="1071"/>
    <cellStyle name="差_2013专项转支 2 10 2 3" xfId="1072"/>
    <cellStyle name="常规 5 4 8 3 2 2" xfId="1073"/>
    <cellStyle name="差_2013专项转支 2 10 3" xfId="1074"/>
    <cellStyle name="差_2013专项转支 2 10 3 2" xfId="1075"/>
    <cellStyle name="差_2013专项转支 2 10 3 2 2" xfId="1076"/>
    <cellStyle name="常规 9 2 10 3 2 2" xfId="1077"/>
    <cellStyle name="差_2013专项转支 2 10 3 3" xfId="1078"/>
    <cellStyle name="差_2013专项转支 2 10 4" xfId="1079"/>
    <cellStyle name="常规 4 2 3 3 2" xfId="1080"/>
    <cellStyle name="差_2013专项转支 2 11" xfId="1081"/>
    <cellStyle name="常规 4 2 3 3 2 2" xfId="1082"/>
    <cellStyle name="差_2013专项转支 2 11 2" xfId="1083"/>
    <cellStyle name="差_2013专项转支 2 11 2 2" xfId="1084"/>
    <cellStyle name="差_2013专项转支 2 11 3" xfId="1085"/>
    <cellStyle name="常规 4 2 3 3 3" xfId="1086"/>
    <cellStyle name="常规 4 2 10 2 2" xfId="1087"/>
    <cellStyle name="常规 13 2 21 2" xfId="1088"/>
    <cellStyle name="常规 13 2 16 2" xfId="1089"/>
    <cellStyle name="差_2013专项转支 2 12" xfId="1090"/>
    <cellStyle name="常规 4 2 10 2 2 2" xfId="1091"/>
    <cellStyle name="差_2013专项转支 2 12 2" xfId="1092"/>
    <cellStyle name="常规 5 3 8 3" xfId="1093"/>
    <cellStyle name="差_2013专项转支 2 12 2 2" xfId="1094"/>
    <cellStyle name="差_2013专项转支 2 12 3" xfId="1095"/>
    <cellStyle name="注释 3 8 3 2 2" xfId="1096"/>
    <cellStyle name="货币 2 2 8 2 2" xfId="1097"/>
    <cellStyle name="常规 4 2 10 2 3" xfId="1098"/>
    <cellStyle name="常规 13 2 8 2 2 2" xfId="1099"/>
    <cellStyle name="差_2013专项转支 2 13" xfId="1100"/>
    <cellStyle name="货币 2 2 8 2 2 2" xfId="1101"/>
    <cellStyle name="差_2013专项转支 2 13 2" xfId="1102"/>
    <cellStyle name="货币 2 2 8 2 3" xfId="1103"/>
    <cellStyle name="差_2013专项转支 2 14" xfId="1104"/>
    <cellStyle name="差_2013专项转支 2 14 2" xfId="1105"/>
    <cellStyle name="差_2013专项转支 2 20" xfId="1106"/>
    <cellStyle name="差_2013专项转支 2 15" xfId="1107"/>
    <cellStyle name="常规 3 3 11" xfId="1108"/>
    <cellStyle name="差_2013专项转支 2 20 2" xfId="1109"/>
    <cellStyle name="差_2013专项转支 2 15 2" xfId="1110"/>
    <cellStyle name="差_2013专项转支 2 17 2" xfId="1111"/>
    <cellStyle name="差_2013专项转支 2 18" xfId="1112"/>
    <cellStyle name="差_2013专项转支 2 18 2" xfId="1113"/>
    <cellStyle name="差_2013专项转支 2 19" xfId="1114"/>
    <cellStyle name="差_2013专项转支 2 19 2" xfId="1115"/>
    <cellStyle name="货币 2 2 2 2 2" xfId="1116"/>
    <cellStyle name="差_2013专项转支 2 2" xfId="1117"/>
    <cellStyle name="货币 2 2 2 2 2 2" xfId="1118"/>
    <cellStyle name="差_2013专项转支 2 2 2" xfId="1119"/>
    <cellStyle name="差_2013专项转支 2 2 2 2" xfId="1120"/>
    <cellStyle name="差_2013专项转支 2 2 2 2 2" xfId="1121"/>
    <cellStyle name="差_2013专项转支 2 2 2 3" xfId="1122"/>
    <cellStyle name="差_2013专项转支 2 2 3" xfId="1123"/>
    <cellStyle name="常规 4 9 2 5 2" xfId="1124"/>
    <cellStyle name="差_2013专项转支 2 9 3 2" xfId="1125"/>
    <cellStyle name="差_2013专项转支 2 2 4" xfId="1126"/>
    <cellStyle name="货币 2 2 2 2 3" xfId="1127"/>
    <cellStyle name="差_2013专项转支 2 3" xfId="1128"/>
    <cellStyle name="差_2013专项转支 2 3 2" xfId="1129"/>
    <cellStyle name="差_2013专项转支 2 3 2 2" xfId="1130"/>
    <cellStyle name="差_2013专项转支 2 3 2 2 2" xfId="1131"/>
    <cellStyle name="差_2013专项转支 2 3 2 3" xfId="1132"/>
    <cellStyle name="差_2013专项转支 2 3 3" xfId="1133"/>
    <cellStyle name="差_2013专项转支 2 3 3 2" xfId="1134"/>
    <cellStyle name="差_2013专项转支 2 3 3 2 2" xfId="1135"/>
    <cellStyle name="差_2013专项转支 2 3 3 3" xfId="1136"/>
    <cellStyle name="常规 4 9 2 6 2" xfId="1137"/>
    <cellStyle name="差_2013专项转支 2 3 4" xfId="1138"/>
    <cellStyle name="差_2013专项转支 2 4" xfId="1139"/>
    <cellStyle name="差_2013专项转支 2 4 2" xfId="1140"/>
    <cellStyle name="差_2013专项转支 2 4 2 2" xfId="1141"/>
    <cellStyle name="差_2013专项转支 2 4 2 2 2" xfId="1142"/>
    <cellStyle name="差_2013专项转支 2 4 2 3" xfId="1143"/>
    <cellStyle name="差_2013专项转支 2 4 3" xfId="1144"/>
    <cellStyle name="差_2013专项转支 2 4 3 2" xfId="1145"/>
    <cellStyle name="差_2013专项转支 2 4 3 2 2" xfId="1146"/>
    <cellStyle name="差_2013专项转支 2 4 3 3" xfId="1147"/>
    <cellStyle name="常规 4 9 2 7 2" xfId="1148"/>
    <cellStyle name="差_2013专项转支 2 4 4" xfId="1149"/>
    <cellStyle name="差_2013专项转支 2 5" xfId="1150"/>
    <cellStyle name="注释 2 7" xfId="1151"/>
    <cellStyle name="差_2013专项转支 2 5 2" xfId="1152"/>
    <cellStyle name="注释 2 7 2" xfId="1153"/>
    <cellStyle name="差_2013专项转支 2 5 2 2" xfId="1154"/>
    <cellStyle name="注释 2 7 2 2" xfId="1155"/>
    <cellStyle name="差_2013专项转支 2 5 2 2 2" xfId="1156"/>
    <cellStyle name="注释 2 7 3" xfId="1157"/>
    <cellStyle name="差_2013专项转支 2 5 2 3" xfId="1158"/>
    <cellStyle name="注释 2 8" xfId="1159"/>
    <cellStyle name="差_2013专项转支 2 5 3" xfId="1160"/>
    <cellStyle name="注释 2 8 2" xfId="1161"/>
    <cellStyle name="差_2013专项转支 2 5 3 2" xfId="1162"/>
    <cellStyle name="注释 2 8 2 2" xfId="1163"/>
    <cellStyle name="差_2013专项转支 2 5 3 2 2" xfId="1164"/>
    <cellStyle name="注释 2 8 3" xfId="1165"/>
    <cellStyle name="差_2013专项转支 2 5 3 3" xfId="1166"/>
    <cellStyle name="注释 2 9" xfId="1167"/>
    <cellStyle name="常规 4 9 2 8 2" xfId="1168"/>
    <cellStyle name="常规 18 5 3 2 2" xfId="1169"/>
    <cellStyle name="差_2013专项转支 2 5 4" xfId="1170"/>
    <cellStyle name="差_2013专项转支 2 6" xfId="1171"/>
    <cellStyle name="注释 3 7" xfId="1172"/>
    <cellStyle name="差_2013专项转支 2 6 2" xfId="1173"/>
    <cellStyle name="注释 3 7 2" xfId="1174"/>
    <cellStyle name="差_2013专项转支 2 6 2 2" xfId="1175"/>
    <cellStyle name="注释 3 7 2 2" xfId="1176"/>
    <cellStyle name="差_2013专项转支 2 6 2 2 2" xfId="1177"/>
    <cellStyle name="注释 3 7 3" xfId="1178"/>
    <cellStyle name="常规 13 2 7 2" xfId="1179"/>
    <cellStyle name="差_2013专项转支 2 6 2 3" xfId="1180"/>
    <cellStyle name="注释 3 8" xfId="1181"/>
    <cellStyle name="差_2013专项转支 2 6 3" xfId="1182"/>
    <cellStyle name="注释 3 8 2" xfId="1183"/>
    <cellStyle name="货币 2 2 7" xfId="1184"/>
    <cellStyle name="差_2013专项转支 2 6 3 2" xfId="1185"/>
    <cellStyle name="注释 3 8 2 2" xfId="1186"/>
    <cellStyle name="货币 2 2 7 2" xfId="1187"/>
    <cellStyle name="差_2013专项转支 2 6 3 2 2" xfId="1188"/>
    <cellStyle name="注释 3 8 3" xfId="1189"/>
    <cellStyle name="货币 2 2 8" xfId="1190"/>
    <cellStyle name="常规 13 2 8 2" xfId="1191"/>
    <cellStyle name="差_2013专项转支 2 6 3 3" xfId="1192"/>
    <cellStyle name="注释 3 9" xfId="1193"/>
    <cellStyle name="常规 4 9 2 9 2" xfId="1194"/>
    <cellStyle name="差_2013专项转支 2 6 4" xfId="1195"/>
    <cellStyle name="差_2013专项转支 2 7" xfId="1196"/>
    <cellStyle name="常规 32" xfId="1197"/>
    <cellStyle name="常规 27" xfId="1198"/>
    <cellStyle name="差_2013专项转支 2 7 2" xfId="1199"/>
    <cellStyle name="常规 27 2" xfId="1200"/>
    <cellStyle name="差_2013专项转支 2 7 2 2" xfId="1201"/>
    <cellStyle name="常规 27 2 2" xfId="1202"/>
    <cellStyle name="差_2013专项转支 2 7 2 2 2" xfId="1203"/>
    <cellStyle name="常规 5 2 2 9 2" xfId="1204"/>
    <cellStyle name="常规 27 3" xfId="1205"/>
    <cellStyle name="差_2013专项转支 2 7 2 3" xfId="1206"/>
    <cellStyle name="常规 28" xfId="1207"/>
    <cellStyle name="差_2013专项转支 2 7 3" xfId="1208"/>
    <cellStyle name="差_2013专项转支 2 7 3 2" xfId="1209"/>
    <cellStyle name="差_2013专项转支 2 7 3 2 2" xfId="1210"/>
    <cellStyle name="差_2013专项转支 2 7 3 3" xfId="1211"/>
    <cellStyle name="常规 34" xfId="1212"/>
    <cellStyle name="常规 29" xfId="1213"/>
    <cellStyle name="差_2013专项转支 2 7 4" xfId="1214"/>
    <cellStyle name="注释 3 5 2" xfId="1215"/>
    <cellStyle name="差_2013专项转支 2 8" xfId="1216"/>
    <cellStyle name="注释 3 5 2 2" xfId="1217"/>
    <cellStyle name="差_2013专项转支 2 8 2" xfId="1218"/>
    <cellStyle name="注释 3 5 2 2 2" xfId="1219"/>
    <cellStyle name="差_2013专项转支 2 8 2 2" xfId="1220"/>
    <cellStyle name="差_2013专项转支 2 8 2 2 2" xfId="1221"/>
    <cellStyle name="差_2013专项转支 2 8 2 3" xfId="1222"/>
    <cellStyle name="注释 3 5 2 3" xfId="1223"/>
    <cellStyle name="差_2013专项转支 2 8 3" xfId="1224"/>
    <cellStyle name="差_2013专项转支 2 8 3 2" xfId="1225"/>
    <cellStyle name="差_2013专项转支 2 8 3 2 2" xfId="1226"/>
    <cellStyle name="差_2013专项转支 2 8 3 3" xfId="1227"/>
    <cellStyle name="差_2013专项转支 2 8 4" xfId="1228"/>
    <cellStyle name="注释 3 5 3" xfId="1229"/>
    <cellStyle name="常规 13 2 5 2" xfId="1230"/>
    <cellStyle name="差_2013专项转支 2 9" xfId="1231"/>
    <cellStyle name="注释 3 5 3 2" xfId="1232"/>
    <cellStyle name="常规 4 9 2 4" xfId="1233"/>
    <cellStyle name="常规 13 2 5 2 2" xfId="1234"/>
    <cellStyle name="差_2013专项转支 2 9 2" xfId="1235"/>
    <cellStyle name="注释 3 5 3 2 2" xfId="1236"/>
    <cellStyle name="常规 4 9 2 4 2" xfId="1237"/>
    <cellStyle name="常规 13 2 5 2 2 2" xfId="1238"/>
    <cellStyle name="差_2013专项转支 2 9 2 2" xfId="1239"/>
    <cellStyle name="常规 4 9 2 4 2 2" xfId="1240"/>
    <cellStyle name="差_2013专项转支 2 9 2 2 2" xfId="1241"/>
    <cellStyle name="常规 4 9 2 4 3" xfId="1242"/>
    <cellStyle name="差_2013专项转支 2 9 2 3" xfId="1243"/>
    <cellStyle name="注释 3 5 3 3" xfId="1244"/>
    <cellStyle name="常规 4 9 2 5" xfId="1245"/>
    <cellStyle name="常规 13 2 5 2 3" xfId="1246"/>
    <cellStyle name="差_2013专项转支 2 9 3" xfId="1247"/>
    <cellStyle name="常规 4 9 2 5 3" xfId="1248"/>
    <cellStyle name="差_2013专项转支 2 9 3 3" xfId="1249"/>
    <cellStyle name="常规 4 9 2 6" xfId="1250"/>
    <cellStyle name="差_2013专项转支 2 9 4" xfId="1251"/>
    <cellStyle name="货币 2 2 2 3" xfId="1252"/>
    <cellStyle name="差_2013专项转支 3" xfId="1253"/>
    <cellStyle name="货币 2 2 2 3 2" xfId="1254"/>
    <cellStyle name="差_2013专项转支 3 2" xfId="1255"/>
    <cellStyle name="货币 2 2 2 3 2 2" xfId="1256"/>
    <cellStyle name="差_2013专项转支 3 2 2" xfId="1257"/>
    <cellStyle name="货币 2 2 2 3 3" xfId="1258"/>
    <cellStyle name="差_2013专项转支 3 3" xfId="1259"/>
    <cellStyle name="货币 2 2 2 4" xfId="1260"/>
    <cellStyle name="差_2013专项转支 4" xfId="1261"/>
    <cellStyle name="差_2013专项转支 4 2 2" xfId="1262"/>
    <cellStyle name="常规 5 3 7 2 2 2" xfId="1263"/>
    <cellStyle name="差_2013专项转支 4 3" xfId="1264"/>
    <cellStyle name="差_2013专项转支 5" xfId="1265"/>
    <cellStyle name="常规 10" xfId="1266"/>
    <cellStyle name="常规 6 2 4 3" xfId="1267"/>
    <cellStyle name="常规 10 2" xfId="1268"/>
    <cellStyle name="好_2013专项转支 3 2 2" xfId="1269"/>
    <cellStyle name="常规 10 2 10" xfId="1270"/>
    <cellStyle name="常规 10 2 10 2" xfId="1271"/>
    <cellStyle name="常规 7 2 8 3" xfId="1272"/>
    <cellStyle name="常规 10 2 10 2 2" xfId="1273"/>
    <cellStyle name="常规 7 2 8 3 2" xfId="1274"/>
    <cellStyle name="常规 10 2 10 2 2 2" xfId="1275"/>
    <cellStyle name="注释 3 19 2" xfId="1276"/>
    <cellStyle name="常规 7 2 8 4" xfId="1277"/>
    <cellStyle name="常规 10 2 10 2 3" xfId="1278"/>
    <cellStyle name="常规 10 2 10 3" xfId="1279"/>
    <cellStyle name="常规 7 2 9 3" xfId="1280"/>
    <cellStyle name="常规 10 2 10 3 2" xfId="1281"/>
    <cellStyle name="常规 7 2 9 3 2" xfId="1282"/>
    <cellStyle name="常规 10 2 10 3 2 2" xfId="1283"/>
    <cellStyle name="常规 7 2 9 4" xfId="1284"/>
    <cellStyle name="常规 5 3 2 2 2" xfId="1285"/>
    <cellStyle name="常规 10 2 10 3 3" xfId="1286"/>
    <cellStyle name="常规 10 2 10 4" xfId="1287"/>
    <cellStyle name="常规 13 2 18 2" xfId="1288"/>
    <cellStyle name="常规 10 2 11" xfId="1289"/>
    <cellStyle name="常规 10 2 11 2" xfId="1290"/>
    <cellStyle name="好_2013年上级 2 22" xfId="1291"/>
    <cellStyle name="好_2013年上级 2 17" xfId="1292"/>
    <cellStyle name="常规 10 2 11 2 2" xfId="1293"/>
    <cellStyle name="常规 10 2 11 3" xfId="1294"/>
    <cellStyle name="常规 10 2 12" xfId="1295"/>
    <cellStyle name="常规 10 2 12 2" xfId="1296"/>
    <cellStyle name="常规 10 2 12 2 2" xfId="1297"/>
    <cellStyle name="常规 10 2 12 3" xfId="1298"/>
    <cellStyle name="常规 10 2 13" xfId="1299"/>
    <cellStyle name="常规 10 2 13 2" xfId="1300"/>
    <cellStyle name="好_2013年上级 2 9 2 2 2" xfId="1301"/>
    <cellStyle name="常规 10 2 14" xfId="1302"/>
    <cellStyle name="常规 10 2 14 2" xfId="1303"/>
    <cellStyle name="常规 4 9 2 10 3 2" xfId="1304"/>
    <cellStyle name="常规 10 2 20" xfId="1305"/>
    <cellStyle name="常规 10 2 15" xfId="1306"/>
    <cellStyle name="常规 4 9 2 10 3 2 2" xfId="1307"/>
    <cellStyle name="常规 10 2 20 2" xfId="1308"/>
    <cellStyle name="常规 10 2 15 2" xfId="1309"/>
    <cellStyle name="常规 10 2 17 2" xfId="1310"/>
    <cellStyle name="常规 10 2 18" xfId="1311"/>
    <cellStyle name="常规 10 2 19" xfId="1312"/>
    <cellStyle name="常规 6 2 4 3 2" xfId="1313"/>
    <cellStyle name="常规 10 2 2" xfId="1314"/>
    <cellStyle name="货币 2 2 5 4" xfId="1315"/>
    <cellStyle name="常规 10 2 2 2 2" xfId="1316"/>
    <cellStyle name="常规 4 2 5 4" xfId="1317"/>
    <cellStyle name="常规 10 2 2 2 2 2" xfId="1318"/>
    <cellStyle name="常规 10 2 2 3" xfId="1319"/>
    <cellStyle name="货币 2 2 6 4" xfId="1320"/>
    <cellStyle name="常规 10 2 2 3 2" xfId="1321"/>
    <cellStyle name="常规 4 3 5 4" xfId="1322"/>
    <cellStyle name="常规 10 2 2 3 2 2" xfId="1323"/>
    <cellStyle name="常规 10 2 2 3 3" xfId="1324"/>
    <cellStyle name="常规 7 2 5 3 2 2" xfId="1325"/>
    <cellStyle name="常规 10 2 2 4" xfId="1326"/>
    <cellStyle name="常规 6 2 4 3 3" xfId="1327"/>
    <cellStyle name="常规 10 2 3" xfId="1328"/>
    <cellStyle name="常规 10 2 3 2" xfId="1329"/>
    <cellStyle name="常规 10 2 3 2 2" xfId="1330"/>
    <cellStyle name="常规 10 2 3 2 2 2" xfId="1331"/>
    <cellStyle name="常规 10 2 3 2 3" xfId="1332"/>
    <cellStyle name="常规 10 2 3 3" xfId="1333"/>
    <cellStyle name="常规 10 2 3 3 2" xfId="1334"/>
    <cellStyle name="常规 5 3 5 4" xfId="1335"/>
    <cellStyle name="常规 10 2 3 3 2 2" xfId="1336"/>
    <cellStyle name="常规 10 2 3 3 3" xfId="1337"/>
    <cellStyle name="常规 10 2 3 4" xfId="1338"/>
    <cellStyle name="常规 10 2 4" xfId="1339"/>
    <cellStyle name="常规 10 2 4 2" xfId="1340"/>
    <cellStyle name="常规 10 2 4 2 2" xfId="1341"/>
    <cellStyle name="常规 6 2 5 4" xfId="1342"/>
    <cellStyle name="常规 11 3" xfId="1343"/>
    <cellStyle name="常规 10 2 4 2 2 2" xfId="1344"/>
    <cellStyle name="常规 10 2 4 2 3" xfId="1345"/>
    <cellStyle name="常规 10 2 4 3" xfId="1346"/>
    <cellStyle name="好_2013年上级 5" xfId="1347"/>
    <cellStyle name="常规 10 2 4 3 2" xfId="1348"/>
    <cellStyle name="常规 10 2 4 3 2 2" xfId="1349"/>
    <cellStyle name="常规 10 2 4 3 3" xfId="1350"/>
    <cellStyle name="常规 10 2 4 4" xfId="1351"/>
    <cellStyle name="常规 10 2 5" xfId="1352"/>
    <cellStyle name="常规 10 2 5 2" xfId="1353"/>
    <cellStyle name="注释 3 21" xfId="1354"/>
    <cellStyle name="注释 3 16" xfId="1355"/>
    <cellStyle name="常规 10 2 5 2 2" xfId="1356"/>
    <cellStyle name="注释 3 21 2" xfId="1357"/>
    <cellStyle name="注释 3 16 2" xfId="1358"/>
    <cellStyle name="常规 7 2 5 4" xfId="1359"/>
    <cellStyle name="常规 10 2 5 2 2 2" xfId="1360"/>
    <cellStyle name="注释 3 22" xfId="1361"/>
    <cellStyle name="注释 3 17" xfId="1362"/>
    <cellStyle name="常规 10 2 5 2 3" xfId="1363"/>
    <cellStyle name="常规 10 2 5 3" xfId="1364"/>
    <cellStyle name="常规 10 2 5 3 2" xfId="1365"/>
    <cellStyle name="常规 10 2 5 3 2 2" xfId="1366"/>
    <cellStyle name="常规 10 2 5 3 3" xfId="1367"/>
    <cellStyle name="常规 10 2 5 4" xfId="1368"/>
    <cellStyle name="常规 2 4 3 2 2" xfId="1369"/>
    <cellStyle name="常规 10 2 6" xfId="1370"/>
    <cellStyle name="常规 2 4 3 2 2 2" xfId="1371"/>
    <cellStyle name="常规 10 2 6 2" xfId="1372"/>
    <cellStyle name="常规 10 2 7 3" xfId="1373"/>
    <cellStyle name="常规 10 2 6 2 2" xfId="1374"/>
    <cellStyle name="常规 8 2 5 4" xfId="1375"/>
    <cellStyle name="常规 10 2 7 3 2" xfId="1376"/>
    <cellStyle name="常规 10 2 6 2 2 2" xfId="1377"/>
    <cellStyle name="常规 10 2 7 4" xfId="1378"/>
    <cellStyle name="常规 10 2 6 2 3" xfId="1379"/>
    <cellStyle name="常规 10 2 6 3" xfId="1380"/>
    <cellStyle name="常规 10 2 8 3" xfId="1381"/>
    <cellStyle name="常规 10 2 6 3 2" xfId="1382"/>
    <cellStyle name="常规 10 2 8 3 2" xfId="1383"/>
    <cellStyle name="常规 10 2 6 3 2 2" xfId="1384"/>
    <cellStyle name="常规 10 2 8 4" xfId="1385"/>
    <cellStyle name="常规 10 2 6 3 3" xfId="1386"/>
    <cellStyle name="常规 10 2 6 4" xfId="1387"/>
    <cellStyle name="常规 2 4 3 2 3" xfId="1388"/>
    <cellStyle name="常规 10 2 7" xfId="1389"/>
    <cellStyle name="常规 10 2 7 2" xfId="1390"/>
    <cellStyle name="常规 8 2 4 4" xfId="1391"/>
    <cellStyle name="常规 10 2 7 2 2" xfId="1392"/>
    <cellStyle name="常规 9 2 5 4" xfId="1393"/>
    <cellStyle name="常规 10 2 7 2 2 2" xfId="1394"/>
    <cellStyle name="常规 10 2 7 2 3" xfId="1395"/>
    <cellStyle name="常规 10 2 7 3 2 2" xfId="1396"/>
    <cellStyle name="常规 10 2 7 3 3" xfId="1397"/>
    <cellStyle name="常规 10 2 8" xfId="1398"/>
    <cellStyle name="常规 10 2 8 2" xfId="1399"/>
    <cellStyle name="常规 10 2 8 2 2" xfId="1400"/>
    <cellStyle name="常规 10 2 8 2 2 2" xfId="1401"/>
    <cellStyle name="常规 10 2 8 2 3" xfId="1402"/>
    <cellStyle name="常规 10 2 8 3 2 2" xfId="1403"/>
    <cellStyle name="常规 10 2 8 3 3" xfId="1404"/>
    <cellStyle name="常规 10 2 9 2" xfId="1405"/>
    <cellStyle name="常规 2 2 2 3 3" xfId="1406"/>
    <cellStyle name="常规 10 2 9 2 2" xfId="1407"/>
    <cellStyle name="常规 2 2 2 3 3 2" xfId="1408"/>
    <cellStyle name="常规 10 2 9 2 2 2" xfId="1409"/>
    <cellStyle name="常规 2 2 2 3 4" xfId="1410"/>
    <cellStyle name="常规 10 2 9 2 3" xfId="1411"/>
    <cellStyle name="常规 10 2 9 3" xfId="1412"/>
    <cellStyle name="常规 2 2 2 4 3" xfId="1413"/>
    <cellStyle name="常规 10 2 9 3 2" xfId="1414"/>
    <cellStyle name="常规 2 2 2 4 3 2" xfId="1415"/>
    <cellStyle name="常规 10 2 9 3 2 2" xfId="1416"/>
    <cellStyle name="常规 2 2 2 4 4" xfId="1417"/>
    <cellStyle name="常规 10 2 9 3 3" xfId="1418"/>
    <cellStyle name="好_2013年上级 2 3 2 2" xfId="1419"/>
    <cellStyle name="常规 10 2 9 4" xfId="1420"/>
    <cellStyle name="常规 6 2 4 4" xfId="1421"/>
    <cellStyle name="常规 10 3" xfId="1422"/>
    <cellStyle name="常规 10 3 2" xfId="1423"/>
    <cellStyle name="常规 10 3 3" xfId="1424"/>
    <cellStyle name="货币 2 3 2 2" xfId="1425"/>
    <cellStyle name="常规 2 2 2 14 2" xfId="1426"/>
    <cellStyle name="常规 10 4" xfId="1427"/>
    <cellStyle name="常规 10 4 2" xfId="1428"/>
    <cellStyle name="常规 10 4 3" xfId="1429"/>
    <cellStyle name="常规 10 5" xfId="1430"/>
    <cellStyle name="常规 11" xfId="1431"/>
    <cellStyle name="常规 6 2 5 3" xfId="1432"/>
    <cellStyle name="常规 11 2" xfId="1433"/>
    <cellStyle name="常规 6 2 5 3 2" xfId="1434"/>
    <cellStyle name="常规 11 2 2" xfId="1435"/>
    <cellStyle name="常规 6 2 5 3 2 2" xfId="1436"/>
    <cellStyle name="常规 11 2 2 2" xfId="1437"/>
    <cellStyle name="常规 11 2 2 2 2" xfId="1438"/>
    <cellStyle name="常规 11 2 2 3" xfId="1439"/>
    <cellStyle name="常规 11 2 3 2 2" xfId="1440"/>
    <cellStyle name="常规 11 2 3 3" xfId="1441"/>
    <cellStyle name="常规 8 2 9 2 3" xfId="1442"/>
    <cellStyle name="常规 4 9 2 21 2" xfId="1443"/>
    <cellStyle name="常规 4 9 2 16 2" xfId="1444"/>
    <cellStyle name="常规 11 3 3 2 2" xfId="1445"/>
    <cellStyle name="常规 4 9 2 22" xfId="1446"/>
    <cellStyle name="常规 4 9 2 17" xfId="1447"/>
    <cellStyle name="常规 11 3 3 3" xfId="1448"/>
    <cellStyle name="常规 2 2 2 20 2" xfId="1449"/>
    <cellStyle name="常规 2 2 2 15 2" xfId="1450"/>
    <cellStyle name="常规 11 4" xfId="1451"/>
    <cellStyle name="常规 11 4 2" xfId="1452"/>
    <cellStyle name="常规 11 4 2 2" xfId="1453"/>
    <cellStyle name="常规 11 4 2 2 2" xfId="1454"/>
    <cellStyle name="常规 11 4 2 3" xfId="1455"/>
    <cellStyle name="常规 11 4 3" xfId="1456"/>
    <cellStyle name="常规 11 4 3 2" xfId="1457"/>
    <cellStyle name="常规 11 4 3 2 2" xfId="1458"/>
    <cellStyle name="常规 11 4 3 3" xfId="1459"/>
    <cellStyle name="常规 11 4 4" xfId="1460"/>
    <cellStyle name="常规 11 5" xfId="1461"/>
    <cellStyle name="常规 11 5 2" xfId="1462"/>
    <cellStyle name="好_2013专项转支 2 8 4" xfId="1463"/>
    <cellStyle name="常规 11 5 2 2" xfId="1464"/>
    <cellStyle name="常规 11 5 2 2 2" xfId="1465"/>
    <cellStyle name="常规 11 5 2 3" xfId="1466"/>
    <cellStyle name="常规 11 5 3" xfId="1467"/>
    <cellStyle name="好_2013专项转支 2 9 4" xfId="1468"/>
    <cellStyle name="常规 11 5 3 2" xfId="1469"/>
    <cellStyle name="常规 11 5 3 2 2" xfId="1470"/>
    <cellStyle name="常规 11 5 3 3" xfId="1471"/>
    <cellStyle name="常规 11 5 4" xfId="1472"/>
    <cellStyle name="常规 11 6" xfId="1473"/>
    <cellStyle name="常规 11 6 2" xfId="1474"/>
    <cellStyle name="常规 11 6 2 2" xfId="1475"/>
    <cellStyle name="常规 11 6 2 2 2" xfId="1476"/>
    <cellStyle name="常规 11 6 2 3" xfId="1477"/>
    <cellStyle name="常规 5 3 8 3 2 2" xfId="1478"/>
    <cellStyle name="常规 11 6 3" xfId="1479"/>
    <cellStyle name="常规 11 6 3 2" xfId="1480"/>
    <cellStyle name="常规 11 6 3 2 2" xfId="1481"/>
    <cellStyle name="常规 11 6 3 3" xfId="1482"/>
    <cellStyle name="常规 11 6 4" xfId="1483"/>
    <cellStyle name="常规 11 7" xfId="1484"/>
    <cellStyle name="常规 11 7 2" xfId="1485"/>
    <cellStyle name="好 2" xfId="1486"/>
    <cellStyle name="常规 7 2 19" xfId="1487"/>
    <cellStyle name="常规 11 7 2 2 2" xfId="1488"/>
    <cellStyle name="常规 6 2 8 2" xfId="1489"/>
    <cellStyle name="常规 11 7 2 3" xfId="1490"/>
    <cellStyle name="常规 11 7 3" xfId="1491"/>
    <cellStyle name="常规 11 7 3 2" xfId="1492"/>
    <cellStyle name="常规 11 7 3 2 2" xfId="1493"/>
    <cellStyle name="常规 6 2 9 2" xfId="1494"/>
    <cellStyle name="常规 11 7 3 3" xfId="1495"/>
    <cellStyle name="常规 11 7 4" xfId="1496"/>
    <cellStyle name="常规 12" xfId="1497"/>
    <cellStyle name="常规 13" xfId="1498"/>
    <cellStyle name="常规 6 2 7 3" xfId="1499"/>
    <cellStyle name="常规 4 2 22" xfId="1500"/>
    <cellStyle name="常规 4 2 17" xfId="1501"/>
    <cellStyle name="常规 13 2" xfId="1502"/>
    <cellStyle name="常规 13 2 10" xfId="1503"/>
    <cellStyle name="常规 13 2 10 2" xfId="1504"/>
    <cellStyle name="常规 13 2 10 2 2" xfId="1505"/>
    <cellStyle name="常规 13 2 10 2 2 2" xfId="1506"/>
    <cellStyle name="常规 13 2 10 2 3" xfId="1507"/>
    <cellStyle name="常规 13 2 10 3" xfId="1508"/>
    <cellStyle name="常规 13 2 10 3 2" xfId="1509"/>
    <cellStyle name="好_2013专项转支 5" xfId="1510"/>
    <cellStyle name="常规 13 2 10 3 2 2" xfId="1511"/>
    <cellStyle name="常规 13 2 10 3 3" xfId="1512"/>
    <cellStyle name="常规 13 2 10 4" xfId="1513"/>
    <cellStyle name="常规 13 2 11" xfId="1514"/>
    <cellStyle name="常规 13 2 11 2" xfId="1515"/>
    <cellStyle name="常规 13 2 11 2 2" xfId="1516"/>
    <cellStyle name="常规 13 2 11 3" xfId="1517"/>
    <cellStyle name="常规 13 2 12" xfId="1518"/>
    <cellStyle name="常规 13 2 12 2" xfId="1519"/>
    <cellStyle name="常规 13 2 12 2 2" xfId="1520"/>
    <cellStyle name="常规 13 2 12 3" xfId="1521"/>
    <cellStyle name="常规 13 2 13" xfId="1522"/>
    <cellStyle name="常规 7 2 3" xfId="1523"/>
    <cellStyle name="常规 13 2 13 2" xfId="1524"/>
    <cellStyle name="常规 6 2 10 2 2 2" xfId="1525"/>
    <cellStyle name="常规 5 4 5 3 2" xfId="1526"/>
    <cellStyle name="常规 13 2 14" xfId="1527"/>
    <cellStyle name="常规 7 3 3" xfId="1528"/>
    <cellStyle name="常规 5 4 5 3 2 2" xfId="1529"/>
    <cellStyle name="常规 5 3 10" xfId="1530"/>
    <cellStyle name="常规 13 2 14 2" xfId="1531"/>
    <cellStyle name="常规 5 4 5 3 3" xfId="1532"/>
    <cellStyle name="常规 13 2 20" xfId="1533"/>
    <cellStyle name="常规 13 2 15" xfId="1534"/>
    <cellStyle name="常规 7 4 3" xfId="1535"/>
    <cellStyle name="常规 4 2 3 2 3" xfId="1536"/>
    <cellStyle name="常规 13 2 20 2" xfId="1537"/>
    <cellStyle name="常规 13 2 15 2" xfId="1538"/>
    <cellStyle name="常规 4 2 10 2" xfId="1539"/>
    <cellStyle name="常规 13 2 21" xfId="1540"/>
    <cellStyle name="常规 13 2 16" xfId="1541"/>
    <cellStyle name="常规 4 2 10 3" xfId="1542"/>
    <cellStyle name="常规 13 2 22" xfId="1543"/>
    <cellStyle name="常规 13 2 17" xfId="1544"/>
    <cellStyle name="常规 4 2 10 3 2" xfId="1545"/>
    <cellStyle name="常规 13 2 17 2" xfId="1546"/>
    <cellStyle name="常规 4 2 10 4" xfId="1547"/>
    <cellStyle name="常规 13 2 18" xfId="1548"/>
    <cellStyle name="常规 13 2 19" xfId="1549"/>
    <cellStyle name="常规 5 4 10" xfId="1550"/>
    <cellStyle name="常规 13 2 19 2" xfId="1551"/>
    <cellStyle name="常规 6 2 7 3 2" xfId="1552"/>
    <cellStyle name="常规 4 2 17 2" xfId="1553"/>
    <cellStyle name="常规 13 2 2" xfId="1554"/>
    <cellStyle name="注释 3 2 3" xfId="1555"/>
    <cellStyle name="常规 6 2 7 3 2 2" xfId="1556"/>
    <cellStyle name="常规 13 2 2 2" xfId="1557"/>
    <cellStyle name="注释 3 2 3 2" xfId="1558"/>
    <cellStyle name="常规 13 2 2 2 2" xfId="1559"/>
    <cellStyle name="注释 3 2 3 2 2" xfId="1560"/>
    <cellStyle name="常规 13 2 2 2 2 2" xfId="1561"/>
    <cellStyle name="货币 2 2 9 2 2 2" xfId="1562"/>
    <cellStyle name="常规 13 2 2 3 2 2" xfId="1563"/>
    <cellStyle name="货币 2 2 9 2 3" xfId="1564"/>
    <cellStyle name="常规 13 2 2 3 3" xfId="1565"/>
    <cellStyle name="注释 3 3 3 2" xfId="1566"/>
    <cellStyle name="常规 13 2 3 2 2" xfId="1567"/>
    <cellStyle name="注释 3 3 3 2 2" xfId="1568"/>
    <cellStyle name="常规 13 2 3 2 2 2" xfId="1569"/>
    <cellStyle name="常规 13 2 3 3 2 2" xfId="1570"/>
    <cellStyle name="常规 13 2 3 3 3" xfId="1571"/>
    <cellStyle name="注释 3 4 3 2" xfId="1572"/>
    <cellStyle name="常规 13 2 4 2 2" xfId="1573"/>
    <cellStyle name="注释 3 4 3 2 2" xfId="1574"/>
    <cellStyle name="常规 13 2 4 2 2 2" xfId="1575"/>
    <cellStyle name="注释 3 4 3 3" xfId="1576"/>
    <cellStyle name="常规 13 2 4 2 3" xfId="1577"/>
    <cellStyle name="注释 3 4 4" xfId="1578"/>
    <cellStyle name="常规 13 2 4 3" xfId="1579"/>
    <cellStyle name="常规 13 2 4 3 2" xfId="1580"/>
    <cellStyle name="常规 13 2 4 3 2 2" xfId="1581"/>
    <cellStyle name="常规 13 2 4 3 3" xfId="1582"/>
    <cellStyle name="好_2013专项转支 2 3 2 2" xfId="1583"/>
    <cellStyle name="常规 13 2 4 4" xfId="1584"/>
    <cellStyle name="注释 3 5 4" xfId="1585"/>
    <cellStyle name="常规 13 2 5 3" xfId="1586"/>
    <cellStyle name="常规 13 2 5 3 2" xfId="1587"/>
    <cellStyle name="常规 13 2 5 3 2 2" xfId="1588"/>
    <cellStyle name="常规 13 2 5 3 3" xfId="1589"/>
    <cellStyle name="好_2013专项转支 2 3 3 2" xfId="1590"/>
    <cellStyle name="常规 13 2 5 4" xfId="1591"/>
    <cellStyle name="常规 2 4 6 2 2" xfId="1592"/>
    <cellStyle name="常规 13 2 6" xfId="1593"/>
    <cellStyle name="注释 3 6 3" xfId="1594"/>
    <cellStyle name="货币 2 2 11" xfId="1595"/>
    <cellStyle name="常规 2 4 6 2 2 2" xfId="1596"/>
    <cellStyle name="常规 13 2 6 2" xfId="1597"/>
    <cellStyle name="注释 3 6 3 2" xfId="1598"/>
    <cellStyle name="货币 2 2 11 2" xfId="1599"/>
    <cellStyle name="常规 13 2 6 2 2" xfId="1600"/>
    <cellStyle name="注释 3 6 3 2 2" xfId="1601"/>
    <cellStyle name="货币 2 2 11 2 2" xfId="1602"/>
    <cellStyle name="常规 13 2 6 2 2 2" xfId="1603"/>
    <cellStyle name="注释 3 6 3 3" xfId="1604"/>
    <cellStyle name="货币 2 2 11 3" xfId="1605"/>
    <cellStyle name="常规 13 2 6 2 3" xfId="1606"/>
    <cellStyle name="注释 3 6 4" xfId="1607"/>
    <cellStyle name="货币 2 2 12" xfId="1608"/>
    <cellStyle name="常规 13 2 6 3" xfId="1609"/>
    <cellStyle name="货币 2 2 12 2" xfId="1610"/>
    <cellStyle name="常规 13 2 6 3 2" xfId="1611"/>
    <cellStyle name="货币 2 2 12 2 2" xfId="1612"/>
    <cellStyle name="常规 4 3" xfId="1613"/>
    <cellStyle name="常规 13 2 6 3 2 2" xfId="1614"/>
    <cellStyle name="货币 2 2 12 3" xfId="1615"/>
    <cellStyle name="常规 13 2 6 3 3" xfId="1616"/>
    <cellStyle name="货币 2 2 13" xfId="1617"/>
    <cellStyle name="常规 13 2 6 4" xfId="1618"/>
    <cellStyle name="常规 2 4 6 2 3" xfId="1619"/>
    <cellStyle name="常规 13 2 7" xfId="1620"/>
    <cellStyle name="注释 3 7 3 2" xfId="1621"/>
    <cellStyle name="常规 13 2 7 2 2" xfId="1622"/>
    <cellStyle name="注释 3 7 3 3" xfId="1623"/>
    <cellStyle name="常规 13 2 7 2 3" xfId="1624"/>
    <cellStyle name="注释 3 7 4" xfId="1625"/>
    <cellStyle name="常规 2 2 2 2 2 2" xfId="1626"/>
    <cellStyle name="常规 13 2 7 3" xfId="1627"/>
    <cellStyle name="注释 2 2 4" xfId="1628"/>
    <cellStyle name="常规 2 2 2 2 2 2 2" xfId="1629"/>
    <cellStyle name="常规 13 2 7 3 2" xfId="1630"/>
    <cellStyle name="常规 7 2 8 2 2 2" xfId="1631"/>
    <cellStyle name="常规 13 2 7 3 3" xfId="1632"/>
    <cellStyle name="常规 2 2 2 2 2 3" xfId="1633"/>
    <cellStyle name="常规 13 2 7 4" xfId="1634"/>
    <cellStyle name="常规 13 2 8" xfId="1635"/>
    <cellStyle name="注释 3 8 3 2" xfId="1636"/>
    <cellStyle name="货币 2 2 8 2" xfId="1637"/>
    <cellStyle name="常规 13 2 8 2 2" xfId="1638"/>
    <cellStyle name="注释 3 8 3 3" xfId="1639"/>
    <cellStyle name="货币 2 2 8 3" xfId="1640"/>
    <cellStyle name="常规 13 2 8 2 3" xfId="1641"/>
    <cellStyle name="常规 13 2 9" xfId="1642"/>
    <cellStyle name="注释 3 9 3" xfId="1643"/>
    <cellStyle name="常规 4 9 2 9 2 3" xfId="1644"/>
    <cellStyle name="常规 13 2 9 2" xfId="1645"/>
    <cellStyle name="注释 3 9 3 2" xfId="1646"/>
    <cellStyle name="常规 5 2 2 3 3" xfId="1647"/>
    <cellStyle name="常规 16 4" xfId="1648"/>
    <cellStyle name="常规 13 2 9 2 2" xfId="1649"/>
    <cellStyle name="注释 3 9 3 2 2" xfId="1650"/>
    <cellStyle name="常规 5 2 2 3 3 2" xfId="1651"/>
    <cellStyle name="常规 16 4 2" xfId="1652"/>
    <cellStyle name="常规 13 2 9 2 2 2" xfId="1653"/>
    <cellStyle name="注释 3 9 3 3" xfId="1654"/>
    <cellStyle name="常规 5 2 2 3 4" xfId="1655"/>
    <cellStyle name="常规 16 5" xfId="1656"/>
    <cellStyle name="常规 13 2 9 2 3" xfId="1657"/>
    <cellStyle name="常规 5 2 2 4 3 2" xfId="1658"/>
    <cellStyle name="常规 17 4 2" xfId="1659"/>
    <cellStyle name="常规 13 2 9 3 2 2" xfId="1660"/>
    <cellStyle name="常规 5 2 2 4 4" xfId="1661"/>
    <cellStyle name="常规 17 5" xfId="1662"/>
    <cellStyle name="常规 13 2 9 3 3" xfId="1663"/>
    <cellStyle name="常规 6 2 7 4" xfId="1664"/>
    <cellStyle name="常规 4 2 18" xfId="1665"/>
    <cellStyle name="常规 13 3" xfId="1666"/>
    <cellStyle name="常规 5 2 2 4" xfId="1667"/>
    <cellStyle name="常规 4 2 18 2" xfId="1668"/>
    <cellStyle name="常规 13 3 2" xfId="1669"/>
    <cellStyle name="常规 5 2 2 4 2" xfId="1670"/>
    <cellStyle name="常规 17 3" xfId="1671"/>
    <cellStyle name="常规 13 3 2 2" xfId="1672"/>
    <cellStyle name="常规 4 2 19" xfId="1673"/>
    <cellStyle name="常规 2 2 2 17 2" xfId="1674"/>
    <cellStyle name="常规 13 4" xfId="1675"/>
    <cellStyle name="常规 4 2 19 2" xfId="1676"/>
    <cellStyle name="常规 13 4 2" xfId="1677"/>
    <cellStyle name="常规 13 4 2 2" xfId="1678"/>
    <cellStyle name="常规 24 2 2 3 2" xfId="1679"/>
    <cellStyle name="常规 13 4 3" xfId="1680"/>
    <cellStyle name="常规 14" xfId="1681"/>
    <cellStyle name="常规 20" xfId="1682"/>
    <cellStyle name="常规 15" xfId="1683"/>
    <cellStyle name="常规 6 2 9 3" xfId="1684"/>
    <cellStyle name="常规 20 2" xfId="1685"/>
    <cellStyle name="常规 15 2" xfId="1686"/>
    <cellStyle name="常规 6 2 9 3 2" xfId="1687"/>
    <cellStyle name="常规 20 2 2" xfId="1688"/>
    <cellStyle name="常规 15 2 2" xfId="1689"/>
    <cellStyle name="好_2013专项转支 2 7 3 3" xfId="1690"/>
    <cellStyle name="常规 6 2 9 3 2 2" xfId="1691"/>
    <cellStyle name="常规 15 2 2 2" xfId="1692"/>
    <cellStyle name="常规 15 2 2 2 2" xfId="1693"/>
    <cellStyle name="常规 2 2 2 4 3 2 2" xfId="1694"/>
    <cellStyle name="常规 15 2 2 3" xfId="1695"/>
    <cellStyle name="常规 15 2 3 2 2" xfId="1696"/>
    <cellStyle name="常规 24 2 11 2 2" xfId="1697"/>
    <cellStyle name="常规 15 2 3 3" xfId="1698"/>
    <cellStyle name="常规 6 2 9 4" xfId="1699"/>
    <cellStyle name="常规 5 2 2 2 2" xfId="1700"/>
    <cellStyle name="常规 20 3" xfId="1701"/>
    <cellStyle name="常规 15 3" xfId="1702"/>
    <cellStyle name="常规 5 4 2 4" xfId="1703"/>
    <cellStyle name="常规 5 2 2 2 2 2" xfId="1704"/>
    <cellStyle name="常规 20 3 2" xfId="1705"/>
    <cellStyle name="常规 15 3 2" xfId="1706"/>
    <cellStyle name="好_2013专项转支 2 8 3 3" xfId="1707"/>
    <cellStyle name="常规 5 2 2 2 2 2 2" xfId="1708"/>
    <cellStyle name="常规 15 3 2 2" xfId="1709"/>
    <cellStyle name="常规 15 3 2 2 2" xfId="1710"/>
    <cellStyle name="常规 15 3 2 3" xfId="1711"/>
    <cellStyle name="常规 15 3 3 2 2" xfId="1712"/>
    <cellStyle name="常规 24 2 12 2 2" xfId="1713"/>
    <cellStyle name="常规 15 3 3 3" xfId="1714"/>
    <cellStyle name="注释 3 9 2 2" xfId="1715"/>
    <cellStyle name="常规 5 2 2 2 3" xfId="1716"/>
    <cellStyle name="常规 4 9 2 9 2 2 2" xfId="1717"/>
    <cellStyle name="常规 20 4" xfId="1718"/>
    <cellStyle name="常规 2 2 2 19 2" xfId="1719"/>
    <cellStyle name="常规 15 4" xfId="1720"/>
    <cellStyle name="好_2013专项转支 2 9 3 3" xfId="1721"/>
    <cellStyle name="常规 5 2 2 2 3 2 2" xfId="1722"/>
    <cellStyle name="常规 2" xfId="1723"/>
    <cellStyle name="常规 15 4 2 2" xfId="1724"/>
    <cellStyle name="常规 2 2" xfId="1725"/>
    <cellStyle name="常规 15 4 2 2 2" xfId="1726"/>
    <cellStyle name="常规 3" xfId="1727"/>
    <cellStyle name="常规 15 4 2 3" xfId="1728"/>
    <cellStyle name="常规 5 2 2 2 3 3" xfId="1729"/>
    <cellStyle name="常规 24 2 4 3 2" xfId="1730"/>
    <cellStyle name="常规 15 4 3" xfId="1731"/>
    <cellStyle name="常规 24 2 4 3 2 2" xfId="1732"/>
    <cellStyle name="常规 15 4 3 2" xfId="1733"/>
    <cellStyle name="常规 15 4 3 2 2" xfId="1734"/>
    <cellStyle name="常规 9 2 10" xfId="1735"/>
    <cellStyle name="常规 15 4 3 3" xfId="1736"/>
    <cellStyle name="常规 24 2 4 3 3" xfId="1737"/>
    <cellStyle name="常规 15 4 4" xfId="1738"/>
    <cellStyle name="注释 3 9 2 3" xfId="1739"/>
    <cellStyle name="常规 5 2 2 2 4" xfId="1740"/>
    <cellStyle name="常规 15 5" xfId="1741"/>
    <cellStyle name="常规 5 4 4 4" xfId="1742"/>
    <cellStyle name="常规 15 5 2" xfId="1743"/>
    <cellStyle name="常规 15 5 2 2" xfId="1744"/>
    <cellStyle name="常规 15 5 2 2 2" xfId="1745"/>
    <cellStyle name="常规 15 5 3" xfId="1746"/>
    <cellStyle name="常规 15 5 3 2" xfId="1747"/>
    <cellStyle name="常规 15 5 3 2 2" xfId="1748"/>
    <cellStyle name="常规 15 5 4" xfId="1749"/>
    <cellStyle name="常规 15 6" xfId="1750"/>
    <cellStyle name="常规 6 2 10 2 3" xfId="1751"/>
    <cellStyle name="常规 5 4 5 4" xfId="1752"/>
    <cellStyle name="常规 15 6 2" xfId="1753"/>
    <cellStyle name="常规 15 6 2 2" xfId="1754"/>
    <cellStyle name="常规 8 3 3" xfId="1755"/>
    <cellStyle name="常规 15 6 2 2 2" xfId="1756"/>
    <cellStyle name="常规 15 6 2 3" xfId="1757"/>
    <cellStyle name="常规 15 6 3" xfId="1758"/>
    <cellStyle name="常规 15 6 3 2" xfId="1759"/>
    <cellStyle name="常规 9 3 3" xfId="1760"/>
    <cellStyle name="常规 15 6 3 2 2" xfId="1761"/>
    <cellStyle name="常规 15 6 3 3" xfId="1762"/>
    <cellStyle name="常规 15 6 4" xfId="1763"/>
    <cellStyle name="常规 15 7" xfId="1764"/>
    <cellStyle name="常规 15 8" xfId="1765"/>
    <cellStyle name="常规 21" xfId="1766"/>
    <cellStyle name="常规 16" xfId="1767"/>
    <cellStyle name="常规 16 2" xfId="1768"/>
    <cellStyle name="常规 5 2 2 3 2" xfId="1769"/>
    <cellStyle name="常规 16 3" xfId="1770"/>
    <cellStyle name="常规 5 2 2 3 2 2" xfId="1771"/>
    <cellStyle name="常规 16 3 2" xfId="1772"/>
    <cellStyle name="常规 5 2 2 3 2 2 2" xfId="1773"/>
    <cellStyle name="常规 16 3 2 2" xfId="1774"/>
    <cellStyle name="常规 16 3 2 2 2" xfId="1775"/>
    <cellStyle name="常规 16 3 2 3" xfId="1776"/>
    <cellStyle name="常规 16 3 3 2 2" xfId="1777"/>
    <cellStyle name="常规 16 3 3 3" xfId="1778"/>
    <cellStyle name="常规 5 2 2 3 3 2 2" xfId="1779"/>
    <cellStyle name="常规 16 4 2 2" xfId="1780"/>
    <cellStyle name="常规 24 2 10" xfId="1781"/>
    <cellStyle name="常规 16 4 2 2 2" xfId="1782"/>
    <cellStyle name="常规 16 4 2 3" xfId="1783"/>
    <cellStyle name="常规 5 2 2 3 3 3" xfId="1784"/>
    <cellStyle name="常规 24 2 5 3 2" xfId="1785"/>
    <cellStyle name="常规 16 4 3" xfId="1786"/>
    <cellStyle name="常规 24 2 5 3 2 2" xfId="1787"/>
    <cellStyle name="常规 16 4 3 2" xfId="1788"/>
    <cellStyle name="常规 16 4 3 2 2" xfId="1789"/>
    <cellStyle name="常规 16 4 3 3" xfId="1790"/>
    <cellStyle name="常规 24 2 5 3 3" xfId="1791"/>
    <cellStyle name="常规 16 4 4" xfId="1792"/>
    <cellStyle name="常规 16 5 2" xfId="1793"/>
    <cellStyle name="常规 16 5 2 2" xfId="1794"/>
    <cellStyle name="常规 16 5 2 3" xfId="1795"/>
    <cellStyle name="常规 16 5 3" xfId="1796"/>
    <cellStyle name="常规 16 5 3 2" xfId="1797"/>
    <cellStyle name="常规 16 5 3 2 2" xfId="1798"/>
    <cellStyle name="常规 16 5 3 3" xfId="1799"/>
    <cellStyle name="常规 16 5 4" xfId="1800"/>
    <cellStyle name="常规 16 6" xfId="1801"/>
    <cellStyle name="常规 16 6 2" xfId="1802"/>
    <cellStyle name="常规 16 6 2 2" xfId="1803"/>
    <cellStyle name="常规 16 6 2 3" xfId="1804"/>
    <cellStyle name="常规 16 6 3" xfId="1805"/>
    <cellStyle name="常规 16 6 3 2" xfId="1806"/>
    <cellStyle name="常规 16 6 3 2 2" xfId="1807"/>
    <cellStyle name="常规 16 6 3 3" xfId="1808"/>
    <cellStyle name="常规 16 6 4" xfId="1809"/>
    <cellStyle name="常规 16 7" xfId="1810"/>
    <cellStyle name="常规 16 7 2" xfId="1811"/>
    <cellStyle name="常规 5 3 12 2 2" xfId="1812"/>
    <cellStyle name="常规 16 8" xfId="1813"/>
    <cellStyle name="注释 4 2" xfId="1814"/>
    <cellStyle name="常规 22" xfId="1815"/>
    <cellStyle name="常规 17" xfId="1816"/>
    <cellStyle name="注释 4 2 2" xfId="1817"/>
    <cellStyle name="常规 17 2" xfId="1818"/>
    <cellStyle name="常规 17 2 2" xfId="1819"/>
    <cellStyle name="常规 17 2 2 2" xfId="1820"/>
    <cellStyle name="常规 4 9 4 3" xfId="1821"/>
    <cellStyle name="常规 17 2 2 2 2" xfId="1822"/>
    <cellStyle name="常规 2 2 2 6 3 2 2" xfId="1823"/>
    <cellStyle name="常规 17 2 2 3" xfId="1824"/>
    <cellStyle name="常规 17 2 3 2 2" xfId="1825"/>
    <cellStyle name="常规 17 2 3 3" xfId="1826"/>
    <cellStyle name="常规 5 2 2 4 2 2" xfId="1827"/>
    <cellStyle name="常规 17 3 2" xfId="1828"/>
    <cellStyle name="常规 5 2 2 4 2 2 2" xfId="1829"/>
    <cellStyle name="常规 17 3 2 2" xfId="1830"/>
    <cellStyle name="常规 17 3 2 2 2" xfId="1831"/>
    <cellStyle name="常规 6 2 20 2" xfId="1832"/>
    <cellStyle name="常规 6 2 15 2" xfId="1833"/>
    <cellStyle name="常规 17 3 2 3" xfId="1834"/>
    <cellStyle name="常规 17 3 3 2 2" xfId="1835"/>
    <cellStyle name="常规 6 2 21 2" xfId="1836"/>
    <cellStyle name="常规 6 2 16 2" xfId="1837"/>
    <cellStyle name="常规 17 3 3 3" xfId="1838"/>
    <cellStyle name="常规 5 2 2 4 3 2 2" xfId="1839"/>
    <cellStyle name="常规 17 4 2 2" xfId="1840"/>
    <cellStyle name="常规 17 4 2 2 2" xfId="1841"/>
    <cellStyle name="常规 17 4 2 3" xfId="1842"/>
    <cellStyle name="常规 5 2 2 4 3 3" xfId="1843"/>
    <cellStyle name="常规 24 2 6 3 2" xfId="1844"/>
    <cellStyle name="常规 17 4 3" xfId="1845"/>
    <cellStyle name="常规 24 2 6 3 2 2" xfId="1846"/>
    <cellStyle name="常规 17 4 3 2" xfId="1847"/>
    <cellStyle name="常规 17 4 3 2 2" xfId="1848"/>
    <cellStyle name="常规 17 4 3 3" xfId="1849"/>
    <cellStyle name="常规 24 2 6 3 3" xfId="1850"/>
    <cellStyle name="常规 17 4 4" xfId="1851"/>
    <cellStyle name="常规 17 5 2" xfId="1852"/>
    <cellStyle name="常规 17 5 2 2" xfId="1853"/>
    <cellStyle name="常规 17 5 2 2 2" xfId="1854"/>
    <cellStyle name="常规 17 5 2 3" xfId="1855"/>
    <cellStyle name="常规 17 5 3" xfId="1856"/>
    <cellStyle name="常规 17 5 3 2" xfId="1857"/>
    <cellStyle name="常规 17 5 3 2 2" xfId="1858"/>
    <cellStyle name="常规 17 5 3 3" xfId="1859"/>
    <cellStyle name="常规 17 5 4" xfId="1860"/>
    <cellStyle name="注释 2 4 2 2 2" xfId="1861"/>
    <cellStyle name="常规 17 6" xfId="1862"/>
    <cellStyle name="常规 17 6 2" xfId="1863"/>
    <cellStyle name="常规 17 6 2 2" xfId="1864"/>
    <cellStyle name="常规 17 6 2 2 2" xfId="1865"/>
    <cellStyle name="常规 17 6 2 3" xfId="1866"/>
    <cellStyle name="常规 7 2 2 2" xfId="1867"/>
    <cellStyle name="常规 17 6 3" xfId="1868"/>
    <cellStyle name="常规 7 2 2 2 2" xfId="1869"/>
    <cellStyle name="常规 17 6 3 2" xfId="1870"/>
    <cellStyle name="常规 7 2 2 2 2 2" xfId="1871"/>
    <cellStyle name="常规 17 6 3 2 2" xfId="1872"/>
    <cellStyle name="常规 7 2 2 2 3" xfId="1873"/>
    <cellStyle name="常规 17 6 3 3" xfId="1874"/>
    <cellStyle name="常规 7 2 2 3" xfId="1875"/>
    <cellStyle name="常规 17 6 4" xfId="1876"/>
    <cellStyle name="常规 17 7" xfId="1877"/>
    <cellStyle name="常规 17 7 2" xfId="1878"/>
    <cellStyle name="常规 17 8" xfId="1879"/>
    <cellStyle name="常规 18 2 2 2 2" xfId="1880"/>
    <cellStyle name="常规 2 2 2 7 3 2 2" xfId="1881"/>
    <cellStyle name="常规 18 2 2 3" xfId="1882"/>
    <cellStyle name="常规 18 2 3 2 2" xfId="1883"/>
    <cellStyle name="常规 18 2 3 3" xfId="1884"/>
    <cellStyle name="常规 5 2 2 5 2 2" xfId="1885"/>
    <cellStyle name="常规 4 3 18 2" xfId="1886"/>
    <cellStyle name="常规 18 3 2" xfId="1887"/>
    <cellStyle name="常规 5 2 2 5 2 2 2" xfId="1888"/>
    <cellStyle name="常规 18 3 2 2" xfId="1889"/>
    <cellStyle name="常规 18 3 2 2 2" xfId="1890"/>
    <cellStyle name="常规 3 3 2 3 2" xfId="1891"/>
    <cellStyle name="常规 18 3 2 3" xfId="1892"/>
    <cellStyle name="常规 18 3 3 2 2" xfId="1893"/>
    <cellStyle name="常规 18 3 3 3" xfId="1894"/>
    <cellStyle name="常规 5 2 2 5 3" xfId="1895"/>
    <cellStyle name="常规 4 3 19" xfId="1896"/>
    <cellStyle name="常规 18 4" xfId="1897"/>
    <cellStyle name="常规 5 2 2 5 3 2" xfId="1898"/>
    <cellStyle name="常规 4 3 19 2" xfId="1899"/>
    <cellStyle name="常规 18 4 2" xfId="1900"/>
    <cellStyle name="常规 5 2 2 5 3 2 2" xfId="1901"/>
    <cellStyle name="常规 18 4 2 2" xfId="1902"/>
    <cellStyle name="常规 18 4 2 2 2" xfId="1903"/>
    <cellStyle name="常规 3 3 3 3 2" xfId="1904"/>
    <cellStyle name="常规 24 2 17 2" xfId="1905"/>
    <cellStyle name="常规 18 4 2 3" xfId="1906"/>
    <cellStyle name="常规 5 2 2 5 3 3" xfId="1907"/>
    <cellStyle name="常规 24 2 7 3 2" xfId="1908"/>
    <cellStyle name="常规 18 4 3" xfId="1909"/>
    <cellStyle name="常规 24 2 7 3 2 2" xfId="1910"/>
    <cellStyle name="常规 18 4 3 2" xfId="1911"/>
    <cellStyle name="常规 18 4 3 2 2" xfId="1912"/>
    <cellStyle name="常规 24 2 18 2" xfId="1913"/>
    <cellStyle name="常规 18 4 3 3" xfId="1914"/>
    <cellStyle name="常规 24 2 7 3 3" xfId="1915"/>
    <cellStyle name="常规 18 4 4" xfId="1916"/>
    <cellStyle name="常规 5 2 2 5 4" xfId="1917"/>
    <cellStyle name="常规 18 5" xfId="1918"/>
    <cellStyle name="常规 18 5 3" xfId="1919"/>
    <cellStyle name="常规 4 9 2 8" xfId="1920"/>
    <cellStyle name="常规 18 5 3 2" xfId="1921"/>
    <cellStyle name="常规 4 9 2 9" xfId="1922"/>
    <cellStyle name="常规 18 5 3 3" xfId="1923"/>
    <cellStyle name="常规 18 5 4" xfId="1924"/>
    <cellStyle name="常规 18 6" xfId="1925"/>
    <cellStyle name="常规 18 6 2" xfId="1926"/>
    <cellStyle name="常规 18 6 2 2" xfId="1927"/>
    <cellStyle name="常规 3 3 10 3 3" xfId="1928"/>
    <cellStyle name="常规 2 4 7 4" xfId="1929"/>
    <cellStyle name="常规 18 6 2 2 2" xfId="1930"/>
    <cellStyle name="常规 3 3 5 3 2" xfId="1931"/>
    <cellStyle name="常规 18 6 2 3" xfId="1932"/>
    <cellStyle name="常规 7 3 2 2" xfId="1933"/>
    <cellStyle name="常规 18 6 3" xfId="1934"/>
    <cellStyle name="常规 18 6 3 2" xfId="1935"/>
    <cellStyle name="常规 18 6 3 2 2" xfId="1936"/>
    <cellStyle name="常规 18 6 3 3" xfId="1937"/>
    <cellStyle name="常规 18 6 4" xfId="1938"/>
    <cellStyle name="常规 18 7" xfId="1939"/>
    <cellStyle name="常规 18 7 2" xfId="1940"/>
    <cellStyle name="常规 18 8" xfId="1941"/>
    <cellStyle name="常规 8 2 8 3 3" xfId="1942"/>
    <cellStyle name="常规 24 2" xfId="1943"/>
    <cellStyle name="常规 19 2" xfId="1944"/>
    <cellStyle name="好_2013专项转支 2 21" xfId="1945"/>
    <cellStyle name="好_2013专项转支 2 16" xfId="1946"/>
    <cellStyle name="常规 24 2 2" xfId="1947"/>
    <cellStyle name="常规 19 2 2" xfId="1948"/>
    <cellStyle name="好_2013专项转支 2 22" xfId="1949"/>
    <cellStyle name="好_2013专项转支 2 17" xfId="1950"/>
    <cellStyle name="常规 24 2 3" xfId="1951"/>
    <cellStyle name="常规 19 2 3" xfId="1952"/>
    <cellStyle name="好_2013专项转支 2 18" xfId="1953"/>
    <cellStyle name="常规 24 2 4" xfId="1954"/>
    <cellStyle name="常规 19 2 4" xfId="1955"/>
    <cellStyle name="常规 5 2 2 6 2 2" xfId="1956"/>
    <cellStyle name="常规 24 3 2" xfId="1957"/>
    <cellStyle name="常规 19 3 2" xfId="1958"/>
    <cellStyle name="常规 5 2 2 6 2 3" xfId="1959"/>
    <cellStyle name="常规 24 3 3" xfId="1960"/>
    <cellStyle name="常规 24 2 8 2 2" xfId="1961"/>
    <cellStyle name="常规 19 3 3" xfId="1962"/>
    <cellStyle name="常规 24 2 8 2 3" xfId="1963"/>
    <cellStyle name="常规 19 3 4" xfId="1964"/>
    <cellStyle name="常规 5 2 2 6 3" xfId="1965"/>
    <cellStyle name="常规 24 4" xfId="1966"/>
    <cellStyle name="常规 19 4" xfId="1967"/>
    <cellStyle name="常规 5 2 2 6 3 2" xfId="1968"/>
    <cellStyle name="常规 24 4 2" xfId="1969"/>
    <cellStyle name="常规 19 4 2" xfId="1970"/>
    <cellStyle name="常规 5 2 2 6 3 2 2" xfId="1971"/>
    <cellStyle name="常规 24 4 2 2" xfId="1972"/>
    <cellStyle name="常规 24 2 6" xfId="1973"/>
    <cellStyle name="常规 19 4 2 2" xfId="1974"/>
    <cellStyle name="常规 5 2 2 6 3 3" xfId="1975"/>
    <cellStyle name="常规 24 4 3" xfId="1976"/>
    <cellStyle name="常规 24 2 8 3 2" xfId="1977"/>
    <cellStyle name="常规 19 4 3" xfId="1978"/>
    <cellStyle name="常规 24 2 8 3 2 2" xfId="1979"/>
    <cellStyle name="常规 19 4 3 2" xfId="1980"/>
    <cellStyle name="常规 19 4 3 3" xfId="1981"/>
    <cellStyle name="常规 24 2 8 3 3" xfId="1982"/>
    <cellStyle name="常规 19 4 4" xfId="1983"/>
    <cellStyle name="好_2013专项转支 2 4 2 2" xfId="1984"/>
    <cellStyle name="常规 5 2 2 6 4" xfId="1985"/>
    <cellStyle name="常规 24 5" xfId="1986"/>
    <cellStyle name="常规 19 5" xfId="1987"/>
    <cellStyle name="好_2013专项转支 2 4 2 2 2" xfId="1988"/>
    <cellStyle name="常规 19 5 2" xfId="1989"/>
    <cellStyle name="常规 19 5 2 2" xfId="1990"/>
    <cellStyle name="常规 19 5 2 2 2" xfId="1991"/>
    <cellStyle name="常规 19 5 3" xfId="1992"/>
    <cellStyle name="常规 19 5 3 2" xfId="1993"/>
    <cellStyle name="常规 19 5 3 2 2" xfId="1994"/>
    <cellStyle name="常规 19 5 3 3" xfId="1995"/>
    <cellStyle name="常规 5 4 8 2 2 2" xfId="1996"/>
    <cellStyle name="常规 19 5 4" xfId="1997"/>
    <cellStyle name="好_2013专项转支 2 4 2 3" xfId="1998"/>
    <cellStyle name="常规 19 6" xfId="1999"/>
    <cellStyle name="常规 19 6 2" xfId="2000"/>
    <cellStyle name="常规 4 9 3" xfId="2001"/>
    <cellStyle name="常规 4 2 7 3" xfId="2002"/>
    <cellStyle name="常规 19 6 2 2" xfId="2003"/>
    <cellStyle name="常规 4 9 3 2" xfId="2004"/>
    <cellStyle name="常规 4 2 7 3 2" xfId="2005"/>
    <cellStyle name="常规 19 6 2 2 2" xfId="2006"/>
    <cellStyle name="常规 4 9 4" xfId="2007"/>
    <cellStyle name="常规 4 2 7 4" xfId="2008"/>
    <cellStyle name="常规 19 6 2 3" xfId="2009"/>
    <cellStyle name="常规 7 4 2 2" xfId="2010"/>
    <cellStyle name="常规 4 2 3 2 2 2" xfId="2011"/>
    <cellStyle name="常规 19 6 3" xfId="2012"/>
    <cellStyle name="常规 4 2 8 3" xfId="2013"/>
    <cellStyle name="常规 19 6 3 2" xfId="2014"/>
    <cellStyle name="常规 4 2 8 3 2" xfId="2015"/>
    <cellStyle name="常规 19 6 3 2 2" xfId="2016"/>
    <cellStyle name="常规 4 2 8 4" xfId="2017"/>
    <cellStyle name="常规 19 6 3 3" xfId="2018"/>
    <cellStyle name="注释 2" xfId="2019"/>
    <cellStyle name="常规 19 6 4" xfId="2020"/>
    <cellStyle name="常规 19 7" xfId="2021"/>
    <cellStyle name="常规 19 7 2" xfId="2022"/>
    <cellStyle name="常规 19 8" xfId="2023"/>
    <cellStyle name="货币 2 2 10 2 3" xfId="2024"/>
    <cellStyle name="常规 2 2 2" xfId="2025"/>
    <cellStyle name="常规 2 2 2 10 2 2" xfId="2026"/>
    <cellStyle name="常规 2 2 2 10 2 2 2" xfId="2027"/>
    <cellStyle name="常规 5 4 12 2 2" xfId="2028"/>
    <cellStyle name="常规 2 2 2 10 2 3" xfId="2029"/>
    <cellStyle name="常规 2 2 2 10 3" xfId="2030"/>
    <cellStyle name="常规 2 2 2 10 3 2" xfId="2031"/>
    <cellStyle name="常规 2 2 2 10 3 2 2" xfId="2032"/>
    <cellStyle name="常规 2 2 2 10 3 3" xfId="2033"/>
    <cellStyle name="常规 2 2 2 10 4" xfId="2034"/>
    <cellStyle name="常规 2 2 2 13 2" xfId="2035"/>
    <cellStyle name="货币 2 3 2" xfId="2036"/>
    <cellStyle name="常规 2 2 2 14" xfId="2037"/>
    <cellStyle name="货币 2 3 3" xfId="2038"/>
    <cellStyle name="常规 2 2 2 20" xfId="2039"/>
    <cellStyle name="常规 2 2 2 15" xfId="2040"/>
    <cellStyle name="常规 2 2 2 21" xfId="2041"/>
    <cellStyle name="常规 2 2 2 16" xfId="2042"/>
    <cellStyle name="常规 2 2 2 21 2" xfId="2043"/>
    <cellStyle name="常规 2 2 2 16 2" xfId="2044"/>
    <cellStyle name="常规 2 2 2 22" xfId="2045"/>
    <cellStyle name="常规 2 2 2 17" xfId="2046"/>
    <cellStyle name="常规 2 2 2 18" xfId="2047"/>
    <cellStyle name="常规 2 2 2 18 2" xfId="2048"/>
    <cellStyle name="注释 3 9 2" xfId="2049"/>
    <cellStyle name="常规 4 9 2 9 2 2" xfId="2050"/>
    <cellStyle name="常规 2 2 2 19" xfId="2051"/>
    <cellStyle name="常规 2 2 2 2" xfId="2052"/>
    <cellStyle name="常规 2 2 2 2 2" xfId="2053"/>
    <cellStyle name="好_2013年上级 2 5 3 2 2" xfId="2054"/>
    <cellStyle name="常规 2 2 2 3" xfId="2055"/>
    <cellStyle name="常规 2 2 2 3 2" xfId="2056"/>
    <cellStyle name="常规 5 2 2 9 3" xfId="2057"/>
    <cellStyle name="常规 2 2 2 3 2 2" xfId="2058"/>
    <cellStyle name="常规 5 2 2 9 3 2" xfId="2059"/>
    <cellStyle name="常规 2 4 14" xfId="2060"/>
    <cellStyle name="常规 2 2 2 3 2 2 2" xfId="2061"/>
    <cellStyle name="常规 5 2 2 9 4" xfId="2062"/>
    <cellStyle name="常规 2 2 2 3 2 3" xfId="2063"/>
    <cellStyle name="常规 2 2 2 3 3 2 2" xfId="2064"/>
    <cellStyle name="常规 2 2 2 3 3 3" xfId="2065"/>
    <cellStyle name="强调文字颜色 1 2" xfId="2066"/>
    <cellStyle name="常规 2 2 2 4 2" xfId="2067"/>
    <cellStyle name="常规 2 2 2 4 2 2" xfId="2068"/>
    <cellStyle name="常规 2 2 2 4 2 2 2" xfId="2069"/>
    <cellStyle name="常规 24 2 10 2" xfId="2070"/>
    <cellStyle name="常规 2 2 2 4 2 3" xfId="2071"/>
    <cellStyle name="常规 24 2 11 2" xfId="2072"/>
    <cellStyle name="常规 2 2 2 4 3 3" xfId="2073"/>
    <cellStyle name="强调文字颜色 2 2" xfId="2074"/>
    <cellStyle name="常规 2 2 2 5 2" xfId="2075"/>
    <cellStyle name="常规 4 9 2 4 4" xfId="2076"/>
    <cellStyle name="常规 2 2 2 5 2 2" xfId="2077"/>
    <cellStyle name="常规 2 2 2 5 2 2 2" xfId="2078"/>
    <cellStyle name="常规 2 2 2 5 2 3" xfId="2079"/>
    <cellStyle name="好_2013年上级 2 3 2 2 2" xfId="2080"/>
    <cellStyle name="常规 2 2 2 5 3" xfId="2081"/>
    <cellStyle name="常规 2 2 2 5 3 3" xfId="2082"/>
    <cellStyle name="好_2013年上级 2 6 2 2" xfId="2083"/>
    <cellStyle name="常规 2 2 2 5 4" xfId="2084"/>
    <cellStyle name="强调文字颜色 3 2" xfId="2085"/>
    <cellStyle name="常规 2 2 2 6 2" xfId="2086"/>
    <cellStyle name="常规 2 2 2 6 2 2" xfId="2087"/>
    <cellStyle name="常规 2 2 2 6 2 2 2" xfId="2088"/>
    <cellStyle name="常规 2 2 2 6 2 3" xfId="2089"/>
    <cellStyle name="常规 2 2 2 6 3" xfId="2090"/>
    <cellStyle name="常规 2 2 2 6 3 2" xfId="2091"/>
    <cellStyle name="常规 2 2 2 6 3 3" xfId="2092"/>
    <cellStyle name="好_2013年上级 2 6 3 2" xfId="2093"/>
    <cellStyle name="常规 2 2 2 6 4" xfId="2094"/>
    <cellStyle name="强调文字颜色 4 2" xfId="2095"/>
    <cellStyle name="常规 5 4 11 2 2" xfId="2096"/>
    <cellStyle name="常规 2 2 2 7 2" xfId="2097"/>
    <cellStyle name="常规 2 2 2 7 2 2" xfId="2098"/>
    <cellStyle name="常规 5 3 21" xfId="2099"/>
    <cellStyle name="常规 5 3 16" xfId="2100"/>
    <cellStyle name="常规 2 3 9 2 3" xfId="2101"/>
    <cellStyle name="常规 2 2 2 7 2 2 2" xfId="2102"/>
    <cellStyle name="常规 2 2 2 7 2 3" xfId="2103"/>
    <cellStyle name="常规 2 2 2 7 3" xfId="2104"/>
    <cellStyle name="常规 2 2 2 7 3 2" xfId="2105"/>
    <cellStyle name="常规 2 2 2 7 3 3" xfId="2106"/>
    <cellStyle name="常规 2 2 2 7 4" xfId="2107"/>
    <cellStyle name="强调文字颜色 5 2" xfId="2108"/>
    <cellStyle name="常规 2 2 2 8 2" xfId="2109"/>
    <cellStyle name="常规 2 2 2 8 2 2" xfId="2110"/>
    <cellStyle name="常规 2 2 2 8 2 3" xfId="2111"/>
    <cellStyle name="常规 5 4 4 2 2" xfId="2112"/>
    <cellStyle name="常规 2 2 2 8 3" xfId="2113"/>
    <cellStyle name="常规 5 4 4 2 2 2" xfId="2114"/>
    <cellStyle name="常规 5 4 19" xfId="2115"/>
    <cellStyle name="常规 2 2 2 8 3 2" xfId="2116"/>
    <cellStyle name="常规 2 2 2 8 3 3" xfId="2117"/>
    <cellStyle name="强调文字颜色 6 2" xfId="2118"/>
    <cellStyle name="常规 2 2 2 9 2" xfId="2119"/>
    <cellStyle name="常规 2 2 2 9 2 2" xfId="2120"/>
    <cellStyle name="常规 2 2 2 9 2 2 2" xfId="2121"/>
    <cellStyle name="常规 2 2 2 9 2 3" xfId="2122"/>
    <cellStyle name="常规 5 4 4 3 2" xfId="2123"/>
    <cellStyle name="常规 2 2 2 9 3" xfId="2124"/>
    <cellStyle name="常规 5 4 4 3 2 2" xfId="2125"/>
    <cellStyle name="常规 2 2 2 9 3 2" xfId="2126"/>
    <cellStyle name="常规 2 2 2 9 3 2 2" xfId="2127"/>
    <cellStyle name="常规 4 2 9 2 2 2" xfId="2128"/>
    <cellStyle name="常规 2 2 2 9 3 3" xfId="2129"/>
    <cellStyle name="常规 2 2 3" xfId="2130"/>
    <cellStyle name="常规 2 2 3 2" xfId="2131"/>
    <cellStyle name="常规 2 2 3 2 2" xfId="2132"/>
    <cellStyle name="常规 2 2 3 3" xfId="2133"/>
    <cellStyle name="常规 2 2 4" xfId="2134"/>
    <cellStyle name="常规 2 3 10 4" xfId="2135"/>
    <cellStyle name="常规 2 2 4 2" xfId="2136"/>
    <cellStyle name="常规 2 2 4 2 2" xfId="2137"/>
    <cellStyle name="常规 2 2 4 3" xfId="2138"/>
    <cellStyle name="常规 2 2 5" xfId="2139"/>
    <cellStyle name="常规 4 2 8 3 2 2" xfId="2140"/>
    <cellStyle name="常规 2 3" xfId="2141"/>
    <cellStyle name="常规 5 4 9 4" xfId="2142"/>
    <cellStyle name="常规 2 3 10" xfId="2143"/>
    <cellStyle name="常规 2 3 10 2" xfId="2144"/>
    <cellStyle name="常规 2 3 10 2 2" xfId="2145"/>
    <cellStyle name="常规 2 3 10 2 2 2" xfId="2146"/>
    <cellStyle name="常规 9 2 2 2 2 2" xfId="2147"/>
    <cellStyle name="常规 2 3 10 2 3" xfId="2148"/>
    <cellStyle name="常规 2 3 10 3" xfId="2149"/>
    <cellStyle name="常规 2 3 10 3 2" xfId="2150"/>
    <cellStyle name="常规 2 3 10 3 2 2" xfId="2151"/>
    <cellStyle name="常规 2 3 10 3 3" xfId="2152"/>
    <cellStyle name="常规 2 3 11" xfId="2153"/>
    <cellStyle name="常规 2 3 11 2" xfId="2154"/>
    <cellStyle name="常规 2 3 11 2 2" xfId="2155"/>
    <cellStyle name="常规 2 3 11 3" xfId="2156"/>
    <cellStyle name="常规 2 4 13 2" xfId="2157"/>
    <cellStyle name="常规 2 3 12" xfId="2158"/>
    <cellStyle name="常规 2 3 12 2" xfId="2159"/>
    <cellStyle name="常规 2 3 12 2 2" xfId="2160"/>
    <cellStyle name="常规 2 3 12 3" xfId="2161"/>
    <cellStyle name="常规 2 3 13" xfId="2162"/>
    <cellStyle name="注释 2 6 2 3" xfId="2163"/>
    <cellStyle name="常规 2 3 13 2" xfId="2164"/>
    <cellStyle name="常规 2 3 14" xfId="2165"/>
    <cellStyle name="注释 2 6 3 3" xfId="2166"/>
    <cellStyle name="常规 2 3 14 2" xfId="2167"/>
    <cellStyle name="常规 9 2 20 2" xfId="2168"/>
    <cellStyle name="常规 9 2 15 2" xfId="2169"/>
    <cellStyle name="常规 2 3 20" xfId="2170"/>
    <cellStyle name="常规 2 3 15" xfId="2171"/>
    <cellStyle name="常规 2 3 20 2" xfId="2172"/>
    <cellStyle name="常规 2 3 15 2" xfId="2173"/>
    <cellStyle name="常规 2 3 21 2" xfId="2174"/>
    <cellStyle name="常规 2 3 16 2" xfId="2175"/>
    <cellStyle name="常规 5 6 2" xfId="2176"/>
    <cellStyle name="常规 4 3 4 2" xfId="2177"/>
    <cellStyle name="常规 2 3 22" xfId="2178"/>
    <cellStyle name="常规 2 3 17" xfId="2179"/>
    <cellStyle name="常规 5 6 2 2" xfId="2180"/>
    <cellStyle name="常规 4 3 4 2 2" xfId="2181"/>
    <cellStyle name="常规 2 3 17 2" xfId="2182"/>
    <cellStyle name="常规 5 6 3" xfId="2183"/>
    <cellStyle name="常规 4 3 4 3" xfId="2184"/>
    <cellStyle name="常规 2 3 18" xfId="2185"/>
    <cellStyle name="货币 2 2 6 3 2" xfId="2186"/>
    <cellStyle name="常规 4 3 4 4" xfId="2187"/>
    <cellStyle name="常规 2 3 19" xfId="2188"/>
    <cellStyle name="货币 2 2 6 3 2 2" xfId="2189"/>
    <cellStyle name="常规 2 3 19 2" xfId="2190"/>
    <cellStyle name="货币 2 2 10 3 3" xfId="2191"/>
    <cellStyle name="常规 2 3 2" xfId="2192"/>
    <cellStyle name="常规 2 3 2 2" xfId="2193"/>
    <cellStyle name="常规 2 3 2 2 2" xfId="2194"/>
    <cellStyle name="常规 2 3 2 2 2 2" xfId="2195"/>
    <cellStyle name="常规 8 2 6 2 2" xfId="2196"/>
    <cellStyle name="常规 2 3 2 2 3" xfId="2197"/>
    <cellStyle name="常规 2 3 2 3" xfId="2198"/>
    <cellStyle name="常规 2 3 2 3 2" xfId="2199"/>
    <cellStyle name="常规 2 3 2 3 2 2" xfId="2200"/>
    <cellStyle name="常规 8 2 6 3 2" xfId="2201"/>
    <cellStyle name="常规 2 3 2 3 3" xfId="2202"/>
    <cellStyle name="常规 2 3 2 4" xfId="2203"/>
    <cellStyle name="常规 4 3 10" xfId="2204"/>
    <cellStyle name="常规 2 3 3" xfId="2205"/>
    <cellStyle name="常规 4 3 10 2" xfId="2206"/>
    <cellStyle name="常规 2 3 3 2" xfId="2207"/>
    <cellStyle name="常规 4 3 10 2 2" xfId="2208"/>
    <cellStyle name="常规 2 3 3 2 2" xfId="2209"/>
    <cellStyle name="常规 4 3 10 2 2 2" xfId="2210"/>
    <cellStyle name="常规 2 3 3 2 2 2" xfId="2211"/>
    <cellStyle name="常规 8 2 7 2 2" xfId="2212"/>
    <cellStyle name="常规 4 3 10 2 3" xfId="2213"/>
    <cellStyle name="常规 2 3 3 2 3" xfId="2214"/>
    <cellStyle name="常规 4 3 10 3" xfId="2215"/>
    <cellStyle name="常规 2 3 3 3" xfId="2216"/>
    <cellStyle name="常规 4 3 10 3 2" xfId="2217"/>
    <cellStyle name="常规 2 3 3 3 2" xfId="2218"/>
    <cellStyle name="好_2013年上级 2 7 3" xfId="2219"/>
    <cellStyle name="常规 4 3 10 3 2 2" xfId="2220"/>
    <cellStyle name="常规 2 3 3 3 2 2" xfId="2221"/>
    <cellStyle name="常规 8 2 7 3 2" xfId="2222"/>
    <cellStyle name="常规 4 3 10 3 3" xfId="2223"/>
    <cellStyle name="常规 2 3 3 3 3" xfId="2224"/>
    <cellStyle name="常规 4 3 10 4" xfId="2225"/>
    <cellStyle name="常规 2 3 3 4" xfId="2226"/>
    <cellStyle name="常规 4 3 11" xfId="2227"/>
    <cellStyle name="常规 2 3 4" xfId="2228"/>
    <cellStyle name="常规 4 3 11 2" xfId="2229"/>
    <cellStyle name="常规 2 3 4 2" xfId="2230"/>
    <cellStyle name="常规 4 3 20" xfId="2231"/>
    <cellStyle name="常规 4 3 15" xfId="2232"/>
    <cellStyle name="常规 4 3 11 2 2" xfId="2233"/>
    <cellStyle name="常规 2 3 8" xfId="2234"/>
    <cellStyle name="常规 2 3 4 2 2" xfId="2235"/>
    <cellStyle name="常规 4 3 20 2" xfId="2236"/>
    <cellStyle name="常规 4 3 15 2" xfId="2237"/>
    <cellStyle name="常规 2 3 8 2" xfId="2238"/>
    <cellStyle name="常规 2 3 4 2 2 2" xfId="2239"/>
    <cellStyle name="常规 8 2 8 2 2" xfId="2240"/>
    <cellStyle name="常规 4 3 21" xfId="2241"/>
    <cellStyle name="常规 4 3 16" xfId="2242"/>
    <cellStyle name="常规 2 3 9" xfId="2243"/>
    <cellStyle name="常规 2 3 4 2 3" xfId="2244"/>
    <cellStyle name="常规 4 3 11 3" xfId="2245"/>
    <cellStyle name="常规 2 3 4 3" xfId="2246"/>
    <cellStyle name="常规 2 4 8" xfId="2247"/>
    <cellStyle name="常规 2 3 4 3 2" xfId="2248"/>
    <cellStyle name="常规 8 2 19" xfId="2249"/>
    <cellStyle name="常规 2 4 8 2" xfId="2250"/>
    <cellStyle name="常规 2 3 4 3 2 2" xfId="2251"/>
    <cellStyle name="常规 8 2 8 3 2" xfId="2252"/>
    <cellStyle name="常规 2 4 9" xfId="2253"/>
    <cellStyle name="常规 2 3 4 3 3" xfId="2254"/>
    <cellStyle name="常规 2 3 4 4" xfId="2255"/>
    <cellStyle name="常规 3 3 8 2" xfId="2256"/>
    <cellStyle name="常规 2 3 5 2 2 2" xfId="2257"/>
    <cellStyle name="常规 8 2 9 2 2" xfId="2258"/>
    <cellStyle name="常规 3 3 9" xfId="2259"/>
    <cellStyle name="常规 2 3 5 2 3" xfId="2260"/>
    <cellStyle name="常规 2 3 5 3 2 2" xfId="2261"/>
    <cellStyle name="常规 8 2 9 3 2" xfId="2262"/>
    <cellStyle name="常规 2 3 5 3 3" xfId="2263"/>
    <cellStyle name="常规 4 3 13 2" xfId="2264"/>
    <cellStyle name="常规 2 3 6 2" xfId="2265"/>
    <cellStyle name="常规 4 3 8" xfId="2266"/>
    <cellStyle name="常规 2 3 6 2 2" xfId="2267"/>
    <cellStyle name="常规 4 3 8 2" xfId="2268"/>
    <cellStyle name="常规 2 3 6 2 2 2" xfId="2269"/>
    <cellStyle name="常规 4 3 9" xfId="2270"/>
    <cellStyle name="常规 2 3 6 2 3" xfId="2271"/>
    <cellStyle name="常规 2 3 6 3" xfId="2272"/>
    <cellStyle name="好_2013专项转支 2 5" xfId="2273"/>
    <cellStyle name="常规 2 3 6 3 2" xfId="2274"/>
    <cellStyle name="好_2013专项转支 2 5 2" xfId="2275"/>
    <cellStyle name="常规 2 3 6 3 2 2" xfId="2276"/>
    <cellStyle name="好_2013专项转支 2 8 2 2 2" xfId="2277"/>
    <cellStyle name="好_2013专项转支 2 6" xfId="2278"/>
    <cellStyle name="常规 2 3 6 3 3" xfId="2279"/>
    <cellStyle name="常规 2 3 6 4" xfId="2280"/>
    <cellStyle name="常规 4 3 14" xfId="2281"/>
    <cellStyle name="常规 2 3 7" xfId="2282"/>
    <cellStyle name="常规 4 3 14 2" xfId="2283"/>
    <cellStyle name="常规 2 3 7 2" xfId="2284"/>
    <cellStyle name="常规 5 3 8" xfId="2285"/>
    <cellStyle name="常规 2 3 7 2 2" xfId="2286"/>
    <cellStyle name="常规 5 3 8 2" xfId="2287"/>
    <cellStyle name="常规 2 3 7 2 2 2" xfId="2288"/>
    <cellStyle name="常规 5 3 9" xfId="2289"/>
    <cellStyle name="常规 2 3 7 2 3" xfId="2290"/>
    <cellStyle name="常规 2 3 7 3" xfId="2291"/>
    <cellStyle name="常规 5 4 8" xfId="2292"/>
    <cellStyle name="常规 2 3 7 3 2" xfId="2293"/>
    <cellStyle name="好_2013专项转支 2 8 3 2 2" xfId="2294"/>
    <cellStyle name="常规 5 4 9" xfId="2295"/>
    <cellStyle name="常规 2 3 7 3 3" xfId="2296"/>
    <cellStyle name="常规 2 3 7 4" xfId="2297"/>
    <cellStyle name="常规 2 3 8 2 2" xfId="2298"/>
    <cellStyle name="常规 2 3 8 2 3" xfId="2299"/>
    <cellStyle name="常规 7 2 3 2 2" xfId="2300"/>
    <cellStyle name="常规 2 3 8 3" xfId="2301"/>
    <cellStyle name="常规 7 2 3 2 2 2" xfId="2302"/>
    <cellStyle name="常规 2 3 8 3 2" xfId="2303"/>
    <cellStyle name="常规 2 3 8 3 3" xfId="2304"/>
    <cellStyle name="常规 7 2 3 2 3" xfId="2305"/>
    <cellStyle name="常规 3 3 5 2 2 2" xfId="2306"/>
    <cellStyle name="常规 2 3 8 4" xfId="2307"/>
    <cellStyle name="常规 8 2 8 2 2 2" xfId="2308"/>
    <cellStyle name="常规 4 3 21 2" xfId="2309"/>
    <cellStyle name="常规 4 3 16 2" xfId="2310"/>
    <cellStyle name="常规 2 3 9 2" xfId="2311"/>
    <cellStyle name="常规 5 3 20" xfId="2312"/>
    <cellStyle name="常规 5 3 15" xfId="2313"/>
    <cellStyle name="常规 2 3 9 2 2" xfId="2314"/>
    <cellStyle name="好_2013年上级 2 21" xfId="2315"/>
    <cellStyle name="好_2013年上级 2 16" xfId="2316"/>
    <cellStyle name="常规 5 3 20 2" xfId="2317"/>
    <cellStyle name="常规 5 3 15 2" xfId="2318"/>
    <cellStyle name="常规 2 3 9 2 2 2" xfId="2319"/>
    <cellStyle name="常规 7 2 3 3 2" xfId="2320"/>
    <cellStyle name="常规 2 3 9 3" xfId="2321"/>
    <cellStyle name="常规 2 3 9 3 2 2" xfId="2322"/>
    <cellStyle name="常规 2 3 9 3 3" xfId="2323"/>
    <cellStyle name="常规 9 2 9 2 2 2" xfId="2324"/>
    <cellStyle name="常规 7 2 3 3 3" xfId="2325"/>
    <cellStyle name="常规 2 3 9 4" xfId="2326"/>
    <cellStyle name="常规 7 2 10 2 2" xfId="2327"/>
    <cellStyle name="常规 2 4" xfId="2328"/>
    <cellStyle name="注释 2 12 2 2" xfId="2329"/>
    <cellStyle name="常规 2 4 10" xfId="2330"/>
    <cellStyle name="常规 2 4 10 2" xfId="2331"/>
    <cellStyle name="常规 2 4 10 2 2" xfId="2332"/>
    <cellStyle name="好_2013专项转支 2 20" xfId="2333"/>
    <cellStyle name="好_2013专项转支 2 15" xfId="2334"/>
    <cellStyle name="常规 2 4 10 2 2 2" xfId="2335"/>
    <cellStyle name="常规 9 2 7 2 2 2" xfId="2336"/>
    <cellStyle name="常规 2 4 10 2 3" xfId="2337"/>
    <cellStyle name="常规 2 4 10 3" xfId="2338"/>
    <cellStyle name="注释 2 3 2 3" xfId="2339"/>
    <cellStyle name="常规 2 4 10 3 2" xfId="2340"/>
    <cellStyle name="常规 2 4 10 3 2 2" xfId="2341"/>
    <cellStyle name="常规 2 4 10 3 3" xfId="2342"/>
    <cellStyle name="常规 2 4 10 4" xfId="2343"/>
    <cellStyle name="常规 2 4 11" xfId="2344"/>
    <cellStyle name="常规 2 4 11 2" xfId="2345"/>
    <cellStyle name="常规 2 4 11 2 2" xfId="2346"/>
    <cellStyle name="常规 2 4 11 3" xfId="2347"/>
    <cellStyle name="常规 4 3 9 3 2" xfId="2348"/>
    <cellStyle name="常规 2 4 18 2" xfId="2349"/>
    <cellStyle name="常规 2 4 12" xfId="2350"/>
    <cellStyle name="常规 2 4 12 3" xfId="2351"/>
    <cellStyle name="常规 6 2 8 2 2 2" xfId="2352"/>
    <cellStyle name="常规 4 3 9 3 3" xfId="2353"/>
    <cellStyle name="常规 2 4 13" xfId="2354"/>
    <cellStyle name="常规 5 2 2 9 3 2 2" xfId="2355"/>
    <cellStyle name="常规 2 4 14 2" xfId="2356"/>
    <cellStyle name="常规 7 2 9 2 2 2" xfId="2357"/>
    <cellStyle name="常规 5 2 2 9 3 3" xfId="2358"/>
    <cellStyle name="常规 2 4 20" xfId="2359"/>
    <cellStyle name="常规 2 4 15" xfId="2360"/>
    <cellStyle name="常规 2 4 20 2" xfId="2361"/>
    <cellStyle name="常规 2 4 15 2" xfId="2362"/>
    <cellStyle name="常规 2 4 21" xfId="2363"/>
    <cellStyle name="常规 2 4 16" xfId="2364"/>
    <cellStyle name="常规 4 3 9 2" xfId="2365"/>
    <cellStyle name="常规 2 4 22" xfId="2366"/>
    <cellStyle name="常规 2 4 17" xfId="2367"/>
    <cellStyle name="常规 4 3 9 2 2" xfId="2368"/>
    <cellStyle name="常规 2 4 17 2" xfId="2369"/>
    <cellStyle name="常规 4 3 9 3" xfId="2370"/>
    <cellStyle name="常规 2 4 18" xfId="2371"/>
    <cellStyle name="常规 4 3 9 4" xfId="2372"/>
    <cellStyle name="常规 2 4 19" xfId="2373"/>
    <cellStyle name="常规 2 4 19 2" xfId="2374"/>
    <cellStyle name="常规 7 2 10 2 2 2" xfId="2375"/>
    <cellStyle name="常规 2 4 2" xfId="2376"/>
    <cellStyle name="注释 2 12 3" xfId="2377"/>
    <cellStyle name="常规 2 4 2 2" xfId="2378"/>
    <cellStyle name="常规 2 4 2 2 2" xfId="2379"/>
    <cellStyle name="常规 2 4 2 2 2 2" xfId="2380"/>
    <cellStyle name="常规 2 4 2 2 3" xfId="2381"/>
    <cellStyle name="常规 2 4 2 3" xfId="2382"/>
    <cellStyle name="常规 2 4 2 3 2" xfId="2383"/>
    <cellStyle name="常规 7 2 3 3" xfId="2384"/>
    <cellStyle name="常规 2 4 2 3 2 2" xfId="2385"/>
    <cellStyle name="常规 2 4 2 3 3" xfId="2386"/>
    <cellStyle name="常规 2 4 2 4" xfId="2387"/>
    <cellStyle name="常规 2 4 3" xfId="2388"/>
    <cellStyle name="常规 2 4 3 2" xfId="2389"/>
    <cellStyle name="常规 2 4 3 3" xfId="2390"/>
    <cellStyle name="常规 2 4 3 3 2" xfId="2391"/>
    <cellStyle name="常规 2 4 3 3 3" xfId="2392"/>
    <cellStyle name="注释 3 6 2 2 2" xfId="2393"/>
    <cellStyle name="货币 2 2 10 2 2" xfId="2394"/>
    <cellStyle name="常规 2 4 3 4" xfId="2395"/>
    <cellStyle name="常规 2 4 4" xfId="2396"/>
    <cellStyle name="常规 2 4 4 2" xfId="2397"/>
    <cellStyle name="常规 2 4 4 2 2" xfId="2398"/>
    <cellStyle name="常规 3 3 20" xfId="2399"/>
    <cellStyle name="常规 3 3 15" xfId="2400"/>
    <cellStyle name="常规 2 4 4 2 2 2" xfId="2401"/>
    <cellStyle name="常规 2 4 4 2 3" xfId="2402"/>
    <cellStyle name="常规 2 4 4 3" xfId="2403"/>
    <cellStyle name="货币 2 2 10 3 2" xfId="2404"/>
    <cellStyle name="常规 2 4 4 4" xfId="2405"/>
    <cellStyle name="常规 2 4 5 2 2" xfId="2406"/>
    <cellStyle name="好_2013年上级 2 7 2 3" xfId="2407"/>
    <cellStyle name="常规 2 4 5 2 2 2" xfId="2408"/>
    <cellStyle name="常规 5 3 19 2" xfId="2409"/>
    <cellStyle name="常规 2 4 5 2 3" xfId="2410"/>
    <cellStyle name="常规 2 4 5 3" xfId="2411"/>
    <cellStyle name="注释 2 10 3" xfId="2412"/>
    <cellStyle name="常规 2 4 5 3 2" xfId="2413"/>
    <cellStyle name="注释 2 10 3 2" xfId="2414"/>
    <cellStyle name="好_2013年上级 2 8 2 3" xfId="2415"/>
    <cellStyle name="常规 2 4 5 3 2 2" xfId="2416"/>
    <cellStyle name="注释 2 10 4" xfId="2417"/>
    <cellStyle name="常规 5 4 10 3 2 2" xfId="2418"/>
    <cellStyle name="常规 2 4 5 3 3" xfId="2419"/>
    <cellStyle name="常规 2 4 5 4" xfId="2420"/>
    <cellStyle name="常规 2 4 6 2" xfId="2421"/>
    <cellStyle name="常规 3 3 10 2 2" xfId="2422"/>
    <cellStyle name="常规 2 4 6 3" xfId="2423"/>
    <cellStyle name="常规 5 2 2 8" xfId="2424"/>
    <cellStyle name="常规 3 3 10 2 2 2" xfId="2425"/>
    <cellStyle name="常规 2 4 6 3 2" xfId="2426"/>
    <cellStyle name="好_2013专项转支 2 9 2 2 2" xfId="2427"/>
    <cellStyle name="常规 5 2 2 9" xfId="2428"/>
    <cellStyle name="常规 2 4 6 3 3" xfId="2429"/>
    <cellStyle name="常规 3 3 10 2 3" xfId="2430"/>
    <cellStyle name="常规 2 4 6 4" xfId="2431"/>
    <cellStyle name="常规 2 4 7" xfId="2432"/>
    <cellStyle name="常规 2 4 7 2" xfId="2433"/>
    <cellStyle name="常规 2 4 7 2 2" xfId="2434"/>
    <cellStyle name="常规 2 4 7 2 3" xfId="2435"/>
    <cellStyle name="常规 3 3 10 3 2" xfId="2436"/>
    <cellStyle name="常规 2 4 7 3" xfId="2437"/>
    <cellStyle name="常规 3 3 10 3 2 2" xfId="2438"/>
    <cellStyle name="常规 2 4 7 3 2" xfId="2439"/>
    <cellStyle name="常规 2 4 7 3 2 2" xfId="2440"/>
    <cellStyle name="好_2013专项转支 2 9 3 2 2" xfId="2441"/>
    <cellStyle name="常规 2 4 7 3 3" xfId="2442"/>
    <cellStyle name="常规 8 2 19 2" xfId="2443"/>
    <cellStyle name="常规 2 4 8 2 2" xfId="2444"/>
    <cellStyle name="常规 6 2 22" xfId="2445"/>
    <cellStyle name="常规 6 2 17" xfId="2446"/>
    <cellStyle name="常规 2 4 8 2 2 2" xfId="2447"/>
    <cellStyle name="常规 2 4 8 2 3" xfId="2448"/>
    <cellStyle name="常规 7 2 4 2 2" xfId="2449"/>
    <cellStyle name="常规 2 4 8 3" xfId="2450"/>
    <cellStyle name="常规 7 2 4 2 2 2" xfId="2451"/>
    <cellStyle name="常规 2 4 8 3 2" xfId="2452"/>
    <cellStyle name="常规 2 4 8 3 2 2" xfId="2453"/>
    <cellStyle name="常规 2 4 8 3 3" xfId="2454"/>
    <cellStyle name="常规 7 2 4 2 3" xfId="2455"/>
    <cellStyle name="常规 3 3 5 3 2 2" xfId="2456"/>
    <cellStyle name="常规 2 4 8 4" xfId="2457"/>
    <cellStyle name="好_2013专项转支" xfId="2458"/>
    <cellStyle name="常规 8 2 8 3 2 2" xfId="2459"/>
    <cellStyle name="常规 2 4 9 2" xfId="2460"/>
    <cellStyle name="常规_预算执行2000预算2001" xfId="2461"/>
    <cellStyle name="常规 7 2 4 3 2" xfId="2462"/>
    <cellStyle name="常规 2 4 9 3" xfId="2463"/>
    <cellStyle name="常规 9 2 9 3 2 2" xfId="2464"/>
    <cellStyle name="常规 7 2 4 3 3" xfId="2465"/>
    <cellStyle name="常规 2 4 9 4" xfId="2466"/>
    <cellStyle name="常规 7 2 10 2 3" xfId="2467"/>
    <cellStyle name="常规 2 5" xfId="2468"/>
    <cellStyle name="常规 2 5 2" xfId="2469"/>
    <cellStyle name="常规 2 5 2 2" xfId="2470"/>
    <cellStyle name="常规 2 5 3" xfId="2471"/>
    <cellStyle name="常规 2 6" xfId="2472"/>
    <cellStyle name="常规 2 6 2" xfId="2473"/>
    <cellStyle name="常规 2 6 2 2" xfId="2474"/>
    <cellStyle name="常规 2 6 3" xfId="2475"/>
    <cellStyle name="常规 24 2 10 2 2" xfId="2476"/>
    <cellStyle name="常规 24 2 10 2 3" xfId="2477"/>
    <cellStyle name="常规 24 2 10 3" xfId="2478"/>
    <cellStyle name="常规 24 2 10 3 2" xfId="2479"/>
    <cellStyle name="常规 24 2 10 3 3" xfId="2480"/>
    <cellStyle name="常规 24 2 10 4" xfId="2481"/>
    <cellStyle name="常规 4 3 8 3 2 2" xfId="2482"/>
    <cellStyle name="常规 24 2 11" xfId="2483"/>
    <cellStyle name="常规 24 2 11 3" xfId="2484"/>
    <cellStyle name="常规 24 2 12" xfId="2485"/>
    <cellStyle name="常规 24 2 12 2" xfId="2486"/>
    <cellStyle name="常规 24 2 12 3" xfId="2487"/>
    <cellStyle name="常规 5 3 9 3 2 2" xfId="2488"/>
    <cellStyle name="常规 24 2 13" xfId="2489"/>
    <cellStyle name="常规 24 2 13 2" xfId="2490"/>
    <cellStyle name="常规 24 2 14" xfId="2491"/>
    <cellStyle name="常规 24 2 20" xfId="2492"/>
    <cellStyle name="常规 24 2 15" xfId="2493"/>
    <cellStyle name="常规 24 2 20 2" xfId="2494"/>
    <cellStyle name="常规 24 2 15 2" xfId="2495"/>
    <cellStyle name="常规 3 3 3 2" xfId="2496"/>
    <cellStyle name="常规 24 2 21" xfId="2497"/>
    <cellStyle name="常规 24 2 16" xfId="2498"/>
    <cellStyle name="常规 3 3 3 2 2" xfId="2499"/>
    <cellStyle name="常规 24 2 21 2" xfId="2500"/>
    <cellStyle name="常规 24 2 16 2" xfId="2501"/>
    <cellStyle name="常规 3 3 3 3" xfId="2502"/>
    <cellStyle name="常规 24 2 22" xfId="2503"/>
    <cellStyle name="常规 24 2 17" xfId="2504"/>
    <cellStyle name="常规 3 3 3 4" xfId="2505"/>
    <cellStyle name="常规 24 2 18" xfId="2506"/>
    <cellStyle name="常规 24 2 19" xfId="2507"/>
    <cellStyle name="常规 24 2 19 2" xfId="2508"/>
    <cellStyle name="常规 24 2 2 3 2 2" xfId="2509"/>
    <cellStyle name="常规 24 2 2 4" xfId="2510"/>
    <cellStyle name="常规 24 2 3 3 2" xfId="2511"/>
    <cellStyle name="常规 24 2 3 3 2 2" xfId="2512"/>
    <cellStyle name="常规 24 2 3 3 3" xfId="2513"/>
    <cellStyle name="常规 24 2 3 4" xfId="2514"/>
    <cellStyle name="常规 24 2 4 4" xfId="2515"/>
    <cellStyle name="好_2013专项转支 2 19" xfId="2516"/>
    <cellStyle name="常规 24 2 5" xfId="2517"/>
    <cellStyle name="常规 24 2 5 4" xfId="2518"/>
    <cellStyle name="常规 24 2 6 4" xfId="2519"/>
    <cellStyle name="常规 24 2 7 4" xfId="2520"/>
    <cellStyle name="常规 24 2 8" xfId="2521"/>
    <cellStyle name="常规 24 2 8 2" xfId="2522"/>
    <cellStyle name="常规 24 2 8 3" xfId="2523"/>
    <cellStyle name="常规 24 2 8 4" xfId="2524"/>
    <cellStyle name="常规 24 2 9" xfId="2525"/>
    <cellStyle name="常规 24 2 9 2" xfId="2526"/>
    <cellStyle name="常规 5 2 2 7 2 3" xfId="2527"/>
    <cellStyle name="常规 24 2 9 2 2" xfId="2528"/>
    <cellStyle name="常规 24 2 9 2 2 2" xfId="2529"/>
    <cellStyle name="常规 24 2 9 2 3" xfId="2530"/>
    <cellStyle name="常规 24 2 9 3" xfId="2531"/>
    <cellStyle name="常规 5 2 2 7 3 3" xfId="2532"/>
    <cellStyle name="常规 24 2 9 3 2" xfId="2533"/>
    <cellStyle name="常规 5 2 2 10 3 3" xfId="2534"/>
    <cellStyle name="常规 24 2 9 3 2 2" xfId="2535"/>
    <cellStyle name="常规 24 2 9 3 3" xfId="2536"/>
    <cellStyle name="常规 30" xfId="2537"/>
    <cellStyle name="常规 25" xfId="2538"/>
    <cellStyle name="注释 2 2 2 2 2" xfId="2539"/>
    <cellStyle name="常规 31" xfId="2540"/>
    <cellStyle name="常规 26" xfId="2541"/>
    <cellStyle name="常规 3 2" xfId="2542"/>
    <cellStyle name="常规 3 2 2" xfId="2543"/>
    <cellStyle name="常规 6 2 14" xfId="2544"/>
    <cellStyle name="常规 3 2 2 2" xfId="2545"/>
    <cellStyle name="常规 6 2 14 2" xfId="2546"/>
    <cellStyle name="常规 3 2 2 2 2" xfId="2547"/>
    <cellStyle name="好_2013年上级 2 6 3 2 2" xfId="2548"/>
    <cellStyle name="常规 6 2 20" xfId="2549"/>
    <cellStyle name="常规 6 2 15" xfId="2550"/>
    <cellStyle name="常规 3 2 2 3" xfId="2551"/>
    <cellStyle name="常规 3 2 3" xfId="2552"/>
    <cellStyle name="常规 3 2 3 2" xfId="2553"/>
    <cellStyle name="常规 3 2 3 2 2" xfId="2554"/>
    <cellStyle name="常规 3 2 3 3" xfId="2555"/>
    <cellStyle name="常规 3 2 4" xfId="2556"/>
    <cellStyle name="常规 3 3" xfId="2557"/>
    <cellStyle name="常规 3 3 10" xfId="2558"/>
    <cellStyle name="常规 3 3 10 2" xfId="2559"/>
    <cellStyle name="常规 3 3 10 3" xfId="2560"/>
    <cellStyle name="常规 7 2 4 2" xfId="2561"/>
    <cellStyle name="常规 3 3 10 4" xfId="2562"/>
    <cellStyle name="常规 3 3 11 2" xfId="2563"/>
    <cellStyle name="常规 3 3 11 2 2" xfId="2564"/>
    <cellStyle name="常规 3 3 11 3" xfId="2565"/>
    <cellStyle name="常规 3 3 12" xfId="2566"/>
    <cellStyle name="常规 7" xfId="2567"/>
    <cellStyle name="常规 3 3 12 2" xfId="2568"/>
    <cellStyle name="常规 7 2" xfId="2569"/>
    <cellStyle name="常规 3 3 12 2 2" xfId="2570"/>
    <cellStyle name="常规 8" xfId="2571"/>
    <cellStyle name="常规 3 3 12 3" xfId="2572"/>
    <cellStyle name="好_2013年上级 2 2 3 2 2" xfId="2573"/>
    <cellStyle name="常规 3 3 13" xfId="2574"/>
    <cellStyle name="常规 9 2 14" xfId="2575"/>
    <cellStyle name="常规 3 3 13 2" xfId="2576"/>
    <cellStyle name="常规 3 3 14" xfId="2577"/>
    <cellStyle name="常规 3 3 14 2" xfId="2578"/>
    <cellStyle name="常规 3 3 20 2" xfId="2579"/>
    <cellStyle name="常规 3 3 15 2" xfId="2580"/>
    <cellStyle name="常规 8 2 3 2 2" xfId="2581"/>
    <cellStyle name="常规 3 3 21" xfId="2582"/>
    <cellStyle name="常规 3 3 16" xfId="2583"/>
    <cellStyle name="常规 8 2 3 2 2 2" xfId="2584"/>
    <cellStyle name="常规 3 3 21 2" xfId="2585"/>
    <cellStyle name="常规 3 3 16 2" xfId="2586"/>
    <cellStyle name="常规 8 2 3 2 3" xfId="2587"/>
    <cellStyle name="常规 3 3 22" xfId="2588"/>
    <cellStyle name="常规 3 3 17" xfId="2589"/>
    <cellStyle name="常规 3 3 17 2" xfId="2590"/>
    <cellStyle name="常规 3 3 18" xfId="2591"/>
    <cellStyle name="常规 3 3 18 2" xfId="2592"/>
    <cellStyle name="好_2013专项转支 2 3 2 2 2" xfId="2593"/>
    <cellStyle name="常规 3 3 19" xfId="2594"/>
    <cellStyle name="常规 3 3 2" xfId="2595"/>
    <cellStyle name="常规 3 3 2 2" xfId="2596"/>
    <cellStyle name="常规 9 2 9" xfId="2597"/>
    <cellStyle name="常规 3 3 2 2 2" xfId="2598"/>
    <cellStyle name="常规 9 2 9 2" xfId="2599"/>
    <cellStyle name="常规 3 3 2 2 2 2" xfId="2600"/>
    <cellStyle name="常规 9 2 6 2 2" xfId="2601"/>
    <cellStyle name="常规 3 3 2 2 3" xfId="2602"/>
    <cellStyle name="常规 3 3 2 3" xfId="2603"/>
    <cellStyle name="常规 3 3 2 3 2 2" xfId="2604"/>
    <cellStyle name="常规 9 2 6 3 2" xfId="2605"/>
    <cellStyle name="常规 3 3 2 3 3" xfId="2606"/>
    <cellStyle name="常规 3 3 2 4" xfId="2607"/>
    <cellStyle name="常规 3 3 3" xfId="2608"/>
    <cellStyle name="常规 3 3 3 2 2 2" xfId="2609"/>
    <cellStyle name="常规 9 2 7 2 2" xfId="2610"/>
    <cellStyle name="常规 3 3 3 2 3" xfId="2611"/>
    <cellStyle name="常规 3 3 3 3 2 2" xfId="2612"/>
    <cellStyle name="常规 9 2 7 3 2" xfId="2613"/>
    <cellStyle name="常规 3 3 3 3 3" xfId="2614"/>
    <cellStyle name="常规 3 3 4" xfId="2615"/>
    <cellStyle name="常规 3 3 4 2" xfId="2616"/>
    <cellStyle name="常规 42" xfId="2617"/>
    <cellStyle name="常规 37" xfId="2618"/>
    <cellStyle name="常规 3 3 4 2 2" xfId="2619"/>
    <cellStyle name="常规 3 3 4 2 2 2" xfId="2620"/>
    <cellStyle name="常规 9 2 8 2 2" xfId="2621"/>
    <cellStyle name="常规 43" xfId="2622"/>
    <cellStyle name="常规 38" xfId="2623"/>
    <cellStyle name="常规 3 3 4 2 3" xfId="2624"/>
    <cellStyle name="常规 3 3 4 3" xfId="2625"/>
    <cellStyle name="常规 3 3 4 4" xfId="2626"/>
    <cellStyle name="常规 3 3 5 2 2" xfId="2627"/>
    <cellStyle name="常规 9 2 9 2 2" xfId="2628"/>
    <cellStyle name="常规 3 3 5 2 3" xfId="2629"/>
    <cellStyle name="常规 3 3 5 3" xfId="2630"/>
    <cellStyle name="常规 9 2 9 3 2" xfId="2631"/>
    <cellStyle name="常规 3 3 5 3 3" xfId="2632"/>
    <cellStyle name="常规 3 3 5 4" xfId="2633"/>
    <cellStyle name="常规 3 3 6 2" xfId="2634"/>
    <cellStyle name="常规 3 3 6 4" xfId="2635"/>
    <cellStyle name="常规 3 3 6 2 2" xfId="2636"/>
    <cellStyle name="常规 5 3 10 2 3" xfId="2637"/>
    <cellStyle name="常规 3 3 8 4" xfId="2638"/>
    <cellStyle name="常规 3 3 6 2 2 2" xfId="2639"/>
    <cellStyle name="常规 3 3 6 2 3" xfId="2640"/>
    <cellStyle name="常规 3 3 6 3" xfId="2641"/>
    <cellStyle name="常规 3 3 7 4" xfId="2642"/>
    <cellStyle name="常规 3 3 6 3 2" xfId="2643"/>
    <cellStyle name="常规 3 3 6 3 2 2" xfId="2644"/>
    <cellStyle name="常规 3 3 6 3 3" xfId="2645"/>
    <cellStyle name="常规 3 3 7" xfId="2646"/>
    <cellStyle name="常规 3 3 7 2" xfId="2647"/>
    <cellStyle name="常规 3 3 7 2 2" xfId="2648"/>
    <cellStyle name="常规 4 3 8 4" xfId="2649"/>
    <cellStyle name="常规 3 3 7 2 2 2" xfId="2650"/>
    <cellStyle name="常规 3 3 7 2 3" xfId="2651"/>
    <cellStyle name="常规 3 3 7 3" xfId="2652"/>
    <cellStyle name="常规 3 3 7 3 2" xfId="2653"/>
    <cellStyle name="好_2013专项转支 2 5 4" xfId="2654"/>
    <cellStyle name="常规 3 3 7 3 2 2" xfId="2655"/>
    <cellStyle name="常规 3 3 7 3 3" xfId="2656"/>
    <cellStyle name="常规 3 3 8 2 2" xfId="2657"/>
    <cellStyle name="常规 5 3 8 4" xfId="2658"/>
    <cellStyle name="常规 3 3 8 2 2 2" xfId="2659"/>
    <cellStyle name="常规 5 3 10 2 2" xfId="2660"/>
    <cellStyle name="常规 3 3 8 3" xfId="2661"/>
    <cellStyle name="常规 5 3 10 2 2 2" xfId="2662"/>
    <cellStyle name="常规 3 3 8 3 2" xfId="2663"/>
    <cellStyle name="常规 3 3 8 3 3" xfId="2664"/>
    <cellStyle name="常规 8 2 9 2 2 2" xfId="2665"/>
    <cellStyle name="常规 3 3 9 2" xfId="2666"/>
    <cellStyle name="好_2013年上级" xfId="2667"/>
    <cellStyle name="常规 3 3 9 2 2" xfId="2668"/>
    <cellStyle name="好_2013年上级 2" xfId="2669"/>
    <cellStyle name="常规 8 2 10 3 3" xfId="2670"/>
    <cellStyle name="常规 4 9 2 12 3" xfId="2671"/>
    <cellStyle name="常规 3 3 9 2 2 2" xfId="2672"/>
    <cellStyle name="常规 5 2 3 2" xfId="2673"/>
    <cellStyle name="常规 3 3 9 2 3" xfId="2674"/>
    <cellStyle name="常规 5 3 10 3 2" xfId="2675"/>
    <cellStyle name="常规 3 3 9 3" xfId="2676"/>
    <cellStyle name="常规 5 3 10 3 2 2" xfId="2677"/>
    <cellStyle name="常规 3 3 9 3 2" xfId="2678"/>
    <cellStyle name="常规 5 2 4 2" xfId="2679"/>
    <cellStyle name="常规 3 3 9 3 3" xfId="2680"/>
    <cellStyle name="常规 5 3 10 3 3" xfId="2681"/>
    <cellStyle name="常规 3 3 9 4" xfId="2682"/>
    <cellStyle name="常规 40" xfId="2683"/>
    <cellStyle name="常规 35" xfId="2684"/>
    <cellStyle name="常规 41" xfId="2685"/>
    <cellStyle name="常规 36" xfId="2686"/>
    <cellStyle name="常规 4" xfId="2687"/>
    <cellStyle name="常规 7 2 10 4" xfId="2688"/>
    <cellStyle name="常规 4 2" xfId="2689"/>
    <cellStyle name="常规 4 2 10" xfId="2690"/>
    <cellStyle name="常规 8 2 10 3" xfId="2691"/>
    <cellStyle name="常规 4 9 2 12" xfId="2692"/>
    <cellStyle name="常规 4 2 10 3 2 2" xfId="2693"/>
    <cellStyle name="货币 2 2 8 3 2" xfId="2694"/>
    <cellStyle name="常规 4 2 10 3 3" xfId="2695"/>
    <cellStyle name="常规 4 2 11" xfId="2696"/>
    <cellStyle name="常规 4 2 11 2" xfId="2697"/>
    <cellStyle name="常规 4 2 4 3 3" xfId="2698"/>
    <cellStyle name="常规 4 2 11 2 2" xfId="2699"/>
    <cellStyle name="常规 4 2 11 3" xfId="2700"/>
    <cellStyle name="常规 4 2 12" xfId="2701"/>
    <cellStyle name="常规 4 2 12 2" xfId="2702"/>
    <cellStyle name="常规 4 2 5 3 3" xfId="2703"/>
    <cellStyle name="常规 4 2 12 2 2" xfId="2704"/>
    <cellStyle name="常规 4 2 12 3" xfId="2705"/>
    <cellStyle name="常规 4 9 2 3 2 2" xfId="2706"/>
    <cellStyle name="常规 4 2 13" xfId="2707"/>
    <cellStyle name="常规 4 9 2 3 2 2 2" xfId="2708"/>
    <cellStyle name="常规 4 2 13 2" xfId="2709"/>
    <cellStyle name="常规 4 9 2 3 2 3" xfId="2710"/>
    <cellStyle name="常规 4 2 14" xfId="2711"/>
    <cellStyle name="常规 4 2 14 2" xfId="2712"/>
    <cellStyle name="常规 4 2 20" xfId="2713"/>
    <cellStyle name="常规 4 2 15" xfId="2714"/>
    <cellStyle name="常规 4 2 20 2" xfId="2715"/>
    <cellStyle name="常规 4 2 15 2" xfId="2716"/>
    <cellStyle name="常规 6 2 7 2" xfId="2717"/>
    <cellStyle name="常规 4 2 21" xfId="2718"/>
    <cellStyle name="常规 4 2 16" xfId="2719"/>
    <cellStyle name="常规 6 2 7 2 2" xfId="2720"/>
    <cellStyle name="常规 4 2 21 2" xfId="2721"/>
    <cellStyle name="常规 4 2 16 2" xfId="2722"/>
    <cellStyle name="常规 4 4" xfId="2723"/>
    <cellStyle name="常规 4 2 2" xfId="2724"/>
    <cellStyle name="常规 6 4" xfId="2725"/>
    <cellStyle name="常规 4 4 2" xfId="2726"/>
    <cellStyle name="常规 4 2 2 2" xfId="2727"/>
    <cellStyle name="常规 6 4 2" xfId="2728"/>
    <cellStyle name="常规 4 4 2 2" xfId="2729"/>
    <cellStyle name="常规 4 2 2 2 2" xfId="2730"/>
    <cellStyle name="注释 2 11" xfId="2731"/>
    <cellStyle name="常规 6 4 2 2" xfId="2732"/>
    <cellStyle name="常规 4 2 2 2 2 2" xfId="2733"/>
    <cellStyle name="常规 6 4 3" xfId="2734"/>
    <cellStyle name="常规 4 2 2 2 3" xfId="2735"/>
    <cellStyle name="警告文本 2" xfId="2736"/>
    <cellStyle name="常规 4 2 2 3 2" xfId="2737"/>
    <cellStyle name="常规 4 2 2 3 2 2" xfId="2738"/>
    <cellStyle name="常规 4 2 2 3 3" xfId="2739"/>
    <cellStyle name="常规 6 6" xfId="2740"/>
    <cellStyle name="常规 4 2 2 4" xfId="2741"/>
    <cellStyle name="常规 4 5" xfId="2742"/>
    <cellStyle name="常规 4 2 3" xfId="2743"/>
    <cellStyle name="常规 7 4" xfId="2744"/>
    <cellStyle name="常规 4 5 2" xfId="2745"/>
    <cellStyle name="常规 4 2 3 2" xfId="2746"/>
    <cellStyle name="常规 7 4 2" xfId="2747"/>
    <cellStyle name="常规 4 5 2 2" xfId="2748"/>
    <cellStyle name="常规 4 2 3 2 2" xfId="2749"/>
    <cellStyle name="常规 7 5" xfId="2750"/>
    <cellStyle name="常规 4 5 3" xfId="2751"/>
    <cellStyle name="常规 4 2 3 3" xfId="2752"/>
    <cellStyle name="货币 2 2 5 2 2" xfId="2753"/>
    <cellStyle name="常规 4 2 3 4" xfId="2754"/>
    <cellStyle name="常规 4 6" xfId="2755"/>
    <cellStyle name="常规 4 2 4" xfId="2756"/>
    <cellStyle name="常规 8 4" xfId="2757"/>
    <cellStyle name="常规 4 2 4 2" xfId="2758"/>
    <cellStyle name="常规 8 4 2" xfId="2759"/>
    <cellStyle name="常规 4 2 4 2 2" xfId="2760"/>
    <cellStyle name="常规 8 4 2 2" xfId="2761"/>
    <cellStyle name="常规 4 2 4 2 2 2" xfId="2762"/>
    <cellStyle name="常规 8 4 3" xfId="2763"/>
    <cellStyle name="常规 4 2 4 2 3" xfId="2764"/>
    <cellStyle name="常规 8 5" xfId="2765"/>
    <cellStyle name="常规 4 2 4 3" xfId="2766"/>
    <cellStyle name="常规 4 2 4 3 2" xfId="2767"/>
    <cellStyle name="常规 4 2 4 3 2 2" xfId="2768"/>
    <cellStyle name="货币 2 2 5 3 2" xfId="2769"/>
    <cellStyle name="常规 4 2 4 4" xfId="2770"/>
    <cellStyle name="常规 4 2 5" xfId="2771"/>
    <cellStyle name="常规 9 4" xfId="2772"/>
    <cellStyle name="常规 4 2 5 2" xfId="2773"/>
    <cellStyle name="常规 9 4 2" xfId="2774"/>
    <cellStyle name="常规 4 2 5 2 2" xfId="2775"/>
    <cellStyle name="常规 9 4 2 2" xfId="2776"/>
    <cellStyle name="常规 4 2 5 2 2 2" xfId="2777"/>
    <cellStyle name="常规 9 4 3" xfId="2778"/>
    <cellStyle name="常规 4 2 5 2 3" xfId="2779"/>
    <cellStyle name="常规 9 5" xfId="2780"/>
    <cellStyle name="常规 4 2 5 3" xfId="2781"/>
    <cellStyle name="常规 4 2 5 3 2" xfId="2782"/>
    <cellStyle name="常规 4 2 5 3 2 2" xfId="2783"/>
    <cellStyle name="常规 4 2 6" xfId="2784"/>
    <cellStyle name="常规 4 2 6 2" xfId="2785"/>
    <cellStyle name="常规 4 2 6 2 2" xfId="2786"/>
    <cellStyle name="常规 4 2 6 2 2 2" xfId="2787"/>
    <cellStyle name="常规 4 2 6 2 3" xfId="2788"/>
    <cellStyle name="常规 4 2 6 3" xfId="2789"/>
    <cellStyle name="常规 4 2 6 3 2" xfId="2790"/>
    <cellStyle name="常规 4 2 6 3 2 2" xfId="2791"/>
    <cellStyle name="常规 4 2 6 3 3" xfId="2792"/>
    <cellStyle name="常规 4 2 6 4" xfId="2793"/>
    <cellStyle name="常规 4 9" xfId="2794"/>
    <cellStyle name="常规 4 2 7" xfId="2795"/>
    <cellStyle name="常规 4 9 2" xfId="2796"/>
    <cellStyle name="常规 4 2 7 2" xfId="2797"/>
    <cellStyle name="常规 4 9 2 2" xfId="2798"/>
    <cellStyle name="常规 4 2 7 2 2" xfId="2799"/>
    <cellStyle name="常规 4 9 2 2 2" xfId="2800"/>
    <cellStyle name="常规 4 2 7 2 2 2" xfId="2801"/>
    <cellStyle name="常规 4 9 2 3" xfId="2802"/>
    <cellStyle name="常规 4 2 7 2 3" xfId="2803"/>
    <cellStyle name="常规 4 9 3 2 2" xfId="2804"/>
    <cellStyle name="常规 4 2 7 3 2 2" xfId="2805"/>
    <cellStyle name="常规 4 9 3 3" xfId="2806"/>
    <cellStyle name="常规 4 2 7 3 3" xfId="2807"/>
    <cellStyle name="常规 4 2 8" xfId="2808"/>
    <cellStyle name="常规 4 2 8 2" xfId="2809"/>
    <cellStyle name="常规 4 2 8 2 2" xfId="2810"/>
    <cellStyle name="常规 4 2 8 2 2 2" xfId="2811"/>
    <cellStyle name="常规 4 2 8 2 3" xfId="2812"/>
    <cellStyle name="常规 4 2 8 3 3" xfId="2813"/>
    <cellStyle name="常规 4 2 9" xfId="2814"/>
    <cellStyle name="常规 4 2 9 2" xfId="2815"/>
    <cellStyle name="常规 4 2 9 2 2" xfId="2816"/>
    <cellStyle name="常规 4 2 9 2 3" xfId="2817"/>
    <cellStyle name="注释 2 2" xfId="2818"/>
    <cellStyle name="常规 4 2 9 3" xfId="2819"/>
    <cellStyle name="注释 2 2 2" xfId="2820"/>
    <cellStyle name="常规 4 2 9 3 2" xfId="2821"/>
    <cellStyle name="注释 2 2 2 2" xfId="2822"/>
    <cellStyle name="常规 4 2 9 3 2 2" xfId="2823"/>
    <cellStyle name="注释 2 2 3" xfId="2824"/>
    <cellStyle name="常规 6 2 7 2 2 2" xfId="2825"/>
    <cellStyle name="常规 4 2 9 3 3" xfId="2826"/>
    <cellStyle name="常规 5 4" xfId="2827"/>
    <cellStyle name="常规 4 3 2" xfId="2828"/>
    <cellStyle name="常规 5 4 2" xfId="2829"/>
    <cellStyle name="常规 4 3 2 2" xfId="2830"/>
    <cellStyle name="常规 5 4 2 2" xfId="2831"/>
    <cellStyle name="常规 4 3 2 2 2" xfId="2832"/>
    <cellStyle name="常规 8 2 9 4" xfId="2833"/>
    <cellStyle name="常规 5 4 2 2 2" xfId="2834"/>
    <cellStyle name="常规 4 3 2 2 2 2" xfId="2835"/>
    <cellStyle name="常规 5 4 2 3" xfId="2836"/>
    <cellStyle name="常规 4 3 2 2 3" xfId="2837"/>
    <cellStyle name="常规 5 4 3" xfId="2838"/>
    <cellStyle name="常规 4 3 2 3" xfId="2839"/>
    <cellStyle name="常规 5 4 3 2" xfId="2840"/>
    <cellStyle name="常规 4 3 2 3 2" xfId="2841"/>
    <cellStyle name="常规 5 4 3 2 2" xfId="2842"/>
    <cellStyle name="常规 5 4 10 3 3" xfId="2843"/>
    <cellStyle name="常规 4 3 2 3 2 2" xfId="2844"/>
    <cellStyle name="常规 5 4 3 3" xfId="2845"/>
    <cellStyle name="常规 4 3 2 3 3" xfId="2846"/>
    <cellStyle name="常规 5 4 4" xfId="2847"/>
    <cellStyle name="常规 4 3 2 4" xfId="2848"/>
    <cellStyle name="常规 5 5" xfId="2849"/>
    <cellStyle name="常规 4 3 3" xfId="2850"/>
    <cellStyle name="常规 5 5 2" xfId="2851"/>
    <cellStyle name="常规 4 3 3 2" xfId="2852"/>
    <cellStyle name="常规 5 5 2 2" xfId="2853"/>
    <cellStyle name="常规 4 3 3 2 2" xfId="2854"/>
    <cellStyle name="常规 9 2 9 4" xfId="2855"/>
    <cellStyle name="常规 4 3 3 2 2 2" xfId="2856"/>
    <cellStyle name="常规 4 3 3 2 3" xfId="2857"/>
    <cellStyle name="常规 5 5 3" xfId="2858"/>
    <cellStyle name="常规 4 3 3 3" xfId="2859"/>
    <cellStyle name="常规 4 3 3 3 2" xfId="2860"/>
    <cellStyle name="常规 4 3 3 3 2 2" xfId="2861"/>
    <cellStyle name="常规 4 3 3 3 3" xfId="2862"/>
    <cellStyle name="货币 2 2 6 2 2" xfId="2863"/>
    <cellStyle name="常规 4 3 3 4" xfId="2864"/>
    <cellStyle name="常规 5 6" xfId="2865"/>
    <cellStyle name="常规 4 3 4" xfId="2866"/>
    <cellStyle name="常规 4 3 4 2 2 2" xfId="2867"/>
    <cellStyle name="常规 4 3 4 2 3" xfId="2868"/>
    <cellStyle name="计算 2" xfId="2869"/>
    <cellStyle name="常规 4 3 4 3 2 2" xfId="2870"/>
    <cellStyle name="常规 4 3 4 3 3" xfId="2871"/>
    <cellStyle name="常规 4 3 5 2 2" xfId="2872"/>
    <cellStyle name="常规 4 3 5 2 2 2" xfId="2873"/>
    <cellStyle name="常规 4 3 5 2 3" xfId="2874"/>
    <cellStyle name="常规 4 3 5 3" xfId="2875"/>
    <cellStyle name="常规 4 3 5 3 2" xfId="2876"/>
    <cellStyle name="常规 4 3 5 3 2 2" xfId="2877"/>
    <cellStyle name="常规 4 3 5 3 3" xfId="2878"/>
    <cellStyle name="常规 4 3 6 2" xfId="2879"/>
    <cellStyle name="常规 4 3 6 2 2" xfId="2880"/>
    <cellStyle name="常规 4 3 6 2 3" xfId="2881"/>
    <cellStyle name="常规 4 3 6 3" xfId="2882"/>
    <cellStyle name="常规 4 3 6 3 2" xfId="2883"/>
    <cellStyle name="常规 4 3 6 3 2 2" xfId="2884"/>
    <cellStyle name="常规 4 3 6 3 3" xfId="2885"/>
    <cellStyle name="常规 4 3 6 4" xfId="2886"/>
    <cellStyle name="常规 4 3 7" xfId="2887"/>
    <cellStyle name="常规 4 3 7 2" xfId="2888"/>
    <cellStyle name="常规 4 3 7 2 2" xfId="2889"/>
    <cellStyle name="常规 4 3 7 2 2 2" xfId="2890"/>
    <cellStyle name="常规 4 3 7 2 3" xfId="2891"/>
    <cellStyle name="常规 4 3 7 3" xfId="2892"/>
    <cellStyle name="常规 4 3 7 3 2" xfId="2893"/>
    <cellStyle name="常规 4 3 7 3 2 2" xfId="2894"/>
    <cellStyle name="常规 4 3 7 4" xfId="2895"/>
    <cellStyle name="常规 4 3 8 2 2" xfId="2896"/>
    <cellStyle name="常规 4 3 8 2 2 2" xfId="2897"/>
    <cellStyle name="常规 7 2 18 2" xfId="2898"/>
    <cellStyle name="常规 4 3 8 2 3" xfId="2899"/>
    <cellStyle name="常规 4 3 8 3" xfId="2900"/>
    <cellStyle name="常规 4 3 8 3 2" xfId="2901"/>
    <cellStyle name="常规 7 2 19 2" xfId="2902"/>
    <cellStyle name="常规 4 3 8 3 3" xfId="2903"/>
    <cellStyle name="常规 4 3 9 2 2 2" xfId="2904"/>
    <cellStyle name="常规 4 3 9 2 3" xfId="2905"/>
    <cellStyle name="常规 4 9 2 10" xfId="2906"/>
    <cellStyle name="常规 4 9 2 10 2 2" xfId="2907"/>
    <cellStyle name="常规 4 9 2 10 2 2 2" xfId="2908"/>
    <cellStyle name="常规 4 9 2 10 3" xfId="2909"/>
    <cellStyle name="常规 4 9 2 10 4" xfId="2910"/>
    <cellStyle name="常规 8 2 10 2" xfId="2911"/>
    <cellStyle name="常规 4 9 2 11" xfId="2912"/>
    <cellStyle name="常规 8 2 10 2 2" xfId="2913"/>
    <cellStyle name="常规 4 9 2 11 2" xfId="2914"/>
    <cellStyle name="常规 8 2 10 2 2 2" xfId="2915"/>
    <cellStyle name="常规 4 9 2 11 2 2" xfId="2916"/>
    <cellStyle name="常规 8 2 10 2 3" xfId="2917"/>
    <cellStyle name="常规 4 9 2 11 3" xfId="2918"/>
    <cellStyle name="常规 8 2 10 3 2" xfId="2919"/>
    <cellStyle name="常规 4 9 2 12 2" xfId="2920"/>
    <cellStyle name="常规 8 2 10 3 2 2" xfId="2921"/>
    <cellStyle name="常规 4 9 2 12 2 2" xfId="2922"/>
    <cellStyle name="常规 8 2 10 4" xfId="2923"/>
    <cellStyle name="常规 4 9 2 13" xfId="2924"/>
    <cellStyle name="常规 4 9 2 13 2" xfId="2925"/>
    <cellStyle name="常规 4 9 2 14" xfId="2926"/>
    <cellStyle name="常规 4 9 2 14 2" xfId="2927"/>
    <cellStyle name="注释 5 2" xfId="2928"/>
    <cellStyle name="常规 4 9 2 20" xfId="2929"/>
    <cellStyle name="常规 4 9 2 15" xfId="2930"/>
    <cellStyle name="注释 5 2 2" xfId="2931"/>
    <cellStyle name="常规 4 9 2 20 2" xfId="2932"/>
    <cellStyle name="常规 4 9 2 15 2" xfId="2933"/>
    <cellStyle name="常规 8 2 9 3 3" xfId="2934"/>
    <cellStyle name="常规 4 9 2 17 2" xfId="2935"/>
    <cellStyle name="常规 4 9 2 18" xfId="2936"/>
    <cellStyle name="常规 4 9 2 18 2" xfId="2937"/>
    <cellStyle name="常规 4 9 2 19" xfId="2938"/>
    <cellStyle name="常规 4 9 2 19 2" xfId="2939"/>
    <cellStyle name="常规 4 9 2 2 2 2" xfId="2940"/>
    <cellStyle name="常规 4 9 2 2 2 2 2" xfId="2941"/>
    <cellStyle name="常规 4 9 2 2 2 3" xfId="2942"/>
    <cellStyle name="常规 4 9 2 2 3" xfId="2943"/>
    <cellStyle name="常规 4 9 2 2 3 2" xfId="2944"/>
    <cellStyle name="常规 4 9 2 2 3 2 2" xfId="2945"/>
    <cellStyle name="常规 4 9 2 2 3 3" xfId="2946"/>
    <cellStyle name="常规 4 9 2 2 4" xfId="2947"/>
    <cellStyle name="常规 4 9 2 3 2" xfId="2948"/>
    <cellStyle name="常规 4 9 2 3 3" xfId="2949"/>
    <cellStyle name="常规 4 9 2 3 3 2" xfId="2950"/>
    <cellStyle name="常规 4 9 2 3 3 2 2" xfId="2951"/>
    <cellStyle name="常规 4 9 2 3 3 3" xfId="2952"/>
    <cellStyle name="常规 4 9 2 3 4" xfId="2953"/>
    <cellStyle name="常规 8 2 7" xfId="2954"/>
    <cellStyle name="常规 4 9 2 4 2 2 2" xfId="2955"/>
    <cellStyle name="常规 4 9 2 4 2 3" xfId="2956"/>
    <cellStyle name="常规 4 9 2 4 3 2" xfId="2957"/>
    <cellStyle name="常规 9 2 7" xfId="2958"/>
    <cellStyle name="常规 4 9 2 4 3 2 2" xfId="2959"/>
    <cellStyle name="常规 4 9 2 4 3 3" xfId="2960"/>
    <cellStyle name="常规 4 9 2 6 2 2" xfId="2961"/>
    <cellStyle name="常规 4 9 2 6 2 2 2" xfId="2962"/>
    <cellStyle name="常规 5 3 4 2 2 2" xfId="2963"/>
    <cellStyle name="常规 4 9 2 6 2 3" xfId="2964"/>
    <cellStyle name="常规 4 9 2 6 3" xfId="2965"/>
    <cellStyle name="常规 4 9 2 6 3 2" xfId="2966"/>
    <cellStyle name="常规 4 9 2 6 3 2 2" xfId="2967"/>
    <cellStyle name="常规 4 9 2 6 3 3" xfId="2968"/>
    <cellStyle name="好_2013年上级 2 6 2 2 2" xfId="2969"/>
    <cellStyle name="常规 4 9 2 6 4" xfId="2970"/>
    <cellStyle name="常规 4 9 2 7" xfId="2971"/>
    <cellStyle name="常规 4 9 2 7 2 2" xfId="2972"/>
    <cellStyle name="常规 5 3 4 3 2 2" xfId="2973"/>
    <cellStyle name="常规 4 9 2 7 2 3" xfId="2974"/>
    <cellStyle name="常规 4 9 2 7 3" xfId="2975"/>
    <cellStyle name="常规 4 9 2 7 3 2" xfId="2976"/>
    <cellStyle name="常规 4 9 2 7 3 2 2" xfId="2977"/>
    <cellStyle name="常规 4 9 2 7 3 3" xfId="2978"/>
    <cellStyle name="常规 4 9 2 7 4" xfId="2979"/>
    <cellStyle name="注释 2 9 2" xfId="2980"/>
    <cellStyle name="常规 4 9 2 8 2 2" xfId="2981"/>
    <cellStyle name="注释 2 9 2 2" xfId="2982"/>
    <cellStyle name="常规 4 9 2 8 2 2 2" xfId="2983"/>
    <cellStyle name="注释 2 9 3" xfId="2984"/>
    <cellStyle name="常规 4 9 2 8 2 3" xfId="2985"/>
    <cellStyle name="常规 4 9 2 8 3" xfId="2986"/>
    <cellStyle name="常规 4 9 2 8 3 2" xfId="2987"/>
    <cellStyle name="常规 4 9 2 8 3 2 2" xfId="2988"/>
    <cellStyle name="常规 4 9 2 8 3 3" xfId="2989"/>
    <cellStyle name="常规 4 9 2 8 4" xfId="2990"/>
    <cellStyle name="常规 4 9 2 9 3" xfId="2991"/>
    <cellStyle name="常规 4 9 2 9 3 2" xfId="2992"/>
    <cellStyle name="常规 4 9 2 9 3 2 2" xfId="2993"/>
    <cellStyle name="常规 4 9 2 9 3 3" xfId="2994"/>
    <cellStyle name="常规 4 9 2 9 4" xfId="2995"/>
    <cellStyle name="常规 8 2 4 2 3" xfId="2996"/>
    <cellStyle name="常规 4 9 4 2" xfId="2997"/>
    <cellStyle name="常规 4 9 4 2 2" xfId="2998"/>
    <cellStyle name="常规 4 9 5" xfId="2999"/>
    <cellStyle name="常规 46" xfId="3000"/>
    <cellStyle name="常规 47" xfId="3001"/>
    <cellStyle name="注释 2 6 3 2 2" xfId="3002"/>
    <cellStyle name="常规 5" xfId="3003"/>
    <cellStyle name="常规 5 2" xfId="3004"/>
    <cellStyle name="常规 5 2 2" xfId="3005"/>
    <cellStyle name="常规 5 2 2 10" xfId="3006"/>
    <cellStyle name="常规 5 2 2 10 2" xfId="3007"/>
    <cellStyle name="注释 2 7 2 2 2" xfId="3008"/>
    <cellStyle name="常规 5 2 2 10 3" xfId="3009"/>
    <cellStyle name="常规 5 2 2 10 3 2" xfId="3010"/>
    <cellStyle name="常规 5 2 2 10 4" xfId="3011"/>
    <cellStyle name="常规 5 2 2 11" xfId="3012"/>
    <cellStyle name="常规 5 2 2 11 2" xfId="3013"/>
    <cellStyle name="常规 5 2 2 11 2 2" xfId="3014"/>
    <cellStyle name="常规 5 2 2 11 3" xfId="3015"/>
    <cellStyle name="常规 5 2 2 12" xfId="3016"/>
    <cellStyle name="常规 5 2 2 12 2" xfId="3017"/>
    <cellStyle name="常规 5 2 2 12 2 2" xfId="3018"/>
    <cellStyle name="常规 5 2 2 12 3" xfId="3019"/>
    <cellStyle name="常规 5 2 2 13" xfId="3020"/>
    <cellStyle name="常规 5 3 7" xfId="3021"/>
    <cellStyle name="常规 5 2 2 13 2" xfId="3022"/>
    <cellStyle name="常规 5 2 2 14" xfId="3023"/>
    <cellStyle name="常规 5 4 7" xfId="3024"/>
    <cellStyle name="常规 5 2 2 14 2" xfId="3025"/>
    <cellStyle name="常规 5 2 2 20" xfId="3026"/>
    <cellStyle name="常规 5 2 2 15" xfId="3027"/>
    <cellStyle name="常规 5 2 2 20 2" xfId="3028"/>
    <cellStyle name="常规 5 2 2 15 2" xfId="3029"/>
    <cellStyle name="常规 5 2 2 21" xfId="3030"/>
    <cellStyle name="常规 5 2 2 16" xfId="3031"/>
    <cellStyle name="常规 5 2 2 21 2" xfId="3032"/>
    <cellStyle name="常规 5 2 2 16 2" xfId="3033"/>
    <cellStyle name="好_2013年上级 4 2" xfId="3034"/>
    <cellStyle name="常规 5 2 2 22" xfId="3035"/>
    <cellStyle name="常规 5 2 2 17" xfId="3036"/>
    <cellStyle name="好_2013年上级 4 2 2" xfId="3037"/>
    <cellStyle name="常规 5 2 2 17 2" xfId="3038"/>
    <cellStyle name="货币 2 4 2 2" xfId="3039"/>
    <cellStyle name="好_2013年上级 4 3" xfId="3040"/>
    <cellStyle name="常规 5 2 2 18" xfId="3041"/>
    <cellStyle name="常规 5 2 2 18 2" xfId="3042"/>
    <cellStyle name="常规 5 2 2 19" xfId="3043"/>
    <cellStyle name="常规 6 2 10" xfId="3044"/>
    <cellStyle name="常规 5 2 2 19 2" xfId="3045"/>
    <cellStyle name="常规 5 2 2 2" xfId="3046"/>
    <cellStyle name="好_2013年上级 2 8 3 2 2" xfId="3047"/>
    <cellStyle name="常规 5 2 2 3" xfId="3048"/>
    <cellStyle name="常规 5 2 2 7 2" xfId="3049"/>
    <cellStyle name="常规 5 2 2 7 2 2" xfId="3050"/>
    <cellStyle name="常规 5 2 2 7 2 2 2" xfId="3051"/>
    <cellStyle name="常规 5 2 2 7 3" xfId="3052"/>
    <cellStyle name="常规 5 2 2 7 3 2" xfId="3053"/>
    <cellStyle name="好_2013专项转支 2 4 3 2" xfId="3054"/>
    <cellStyle name="常规 5 2 2 7 4" xfId="3055"/>
    <cellStyle name="常规 5 2 2 8 2 2 2" xfId="3056"/>
    <cellStyle name="常规 5 2 2 8 2 3" xfId="3057"/>
    <cellStyle name="常规 5 2 2 8 3 2 2" xfId="3058"/>
    <cellStyle name="常规 5 2 2 8 3 3" xfId="3059"/>
    <cellStyle name="常规 5 2 2 9 2 2" xfId="3060"/>
    <cellStyle name="常规 5 2 2 9 2 2 2" xfId="3061"/>
    <cellStyle name="常规 9 2 19 2" xfId="3062"/>
    <cellStyle name="常规 5 2 2 9 2 3" xfId="3063"/>
    <cellStyle name="常规 5 2 3" xfId="3064"/>
    <cellStyle name="常规 5 2 3 2 2" xfId="3065"/>
    <cellStyle name="常规 5 2 3 3" xfId="3066"/>
    <cellStyle name="常规 5 2 4" xfId="3067"/>
    <cellStyle name="常规 5 2 4 2 2" xfId="3068"/>
    <cellStyle name="常规 5 2 4 3" xfId="3069"/>
    <cellStyle name="常规 5 2 5" xfId="3070"/>
    <cellStyle name="常规 5 3" xfId="3071"/>
    <cellStyle name="常规 5 3 10 2" xfId="3072"/>
    <cellStyle name="常规 5 3 10 3" xfId="3073"/>
    <cellStyle name="常规 5 3 11" xfId="3074"/>
    <cellStyle name="常规 5 3 11 2" xfId="3075"/>
    <cellStyle name="常规 5 3 11 2 2" xfId="3076"/>
    <cellStyle name="常规 5 3 11 3" xfId="3077"/>
    <cellStyle name="常规 5 3 12 3" xfId="3078"/>
    <cellStyle name="常规 5 3 13 2" xfId="3079"/>
    <cellStyle name="常规 5 3 14" xfId="3080"/>
    <cellStyle name="常规 5 3 14 2" xfId="3081"/>
    <cellStyle name="常规 5 3 21 2" xfId="3082"/>
    <cellStyle name="常规 5 3 16 2" xfId="3083"/>
    <cellStyle name="常规 9 2 4 3 2" xfId="3084"/>
    <cellStyle name="常规 5 3 22" xfId="3085"/>
    <cellStyle name="常规 5 3 17" xfId="3086"/>
    <cellStyle name="常规 9 2 4 3 2 2" xfId="3087"/>
    <cellStyle name="常规 5 3 17 2" xfId="3088"/>
    <cellStyle name="常规 9 2 4 3 3" xfId="3089"/>
    <cellStyle name="常规 5 3 18" xfId="3090"/>
    <cellStyle name="常规 5 3 18 2" xfId="3091"/>
    <cellStyle name="常规 5 3 19" xfId="3092"/>
    <cellStyle name="常规 5 3 2" xfId="3093"/>
    <cellStyle name="常规 5 3 2 2" xfId="3094"/>
    <cellStyle name="常规 5 3 2 2 2 2" xfId="3095"/>
    <cellStyle name="常规 5 3 2 2 3" xfId="3096"/>
    <cellStyle name="常规 5 3 2 3" xfId="3097"/>
    <cellStyle name="常规 5 3 2 3 2" xfId="3098"/>
    <cellStyle name="常规 5 3 2 3 2 2" xfId="3099"/>
    <cellStyle name="常规 5 3 2 3 3" xfId="3100"/>
    <cellStyle name="常规 5 3 2 4" xfId="3101"/>
    <cellStyle name="常规 5 3 3" xfId="3102"/>
    <cellStyle name="常规 5 3 3 2" xfId="3103"/>
    <cellStyle name="常规 5 3 3 2 2" xfId="3104"/>
    <cellStyle name="常规 5 3 3 2 2 2" xfId="3105"/>
    <cellStyle name="常规 5 3 3 2 3" xfId="3106"/>
    <cellStyle name="常规 5 3 3 3" xfId="3107"/>
    <cellStyle name="常规 5 3 3 3 2" xfId="3108"/>
    <cellStyle name="常规 5 3 3 3 2 2" xfId="3109"/>
    <cellStyle name="常规 5 3 3 3 3" xfId="3110"/>
    <cellStyle name="常规 5 3 3 4" xfId="3111"/>
    <cellStyle name="常规 5 3 4" xfId="3112"/>
    <cellStyle name="常规 5 3 4 2" xfId="3113"/>
    <cellStyle name="常规 5 3 4 2 2" xfId="3114"/>
    <cellStyle name="常规 5 3 4 2 3" xfId="3115"/>
    <cellStyle name="常规 5 3 4 3" xfId="3116"/>
    <cellStyle name="常规 5 3 4 3 2" xfId="3117"/>
    <cellStyle name="常规 5 3 4 3 3" xfId="3118"/>
    <cellStyle name="常规 5 3 4 4" xfId="3119"/>
    <cellStyle name="常规 5 3 5 2 2" xfId="3120"/>
    <cellStyle name="常规 5 3 5 2 2 2" xfId="3121"/>
    <cellStyle name="常规 5 3 5 2 3" xfId="3122"/>
    <cellStyle name="常规 5 3 5 3" xfId="3123"/>
    <cellStyle name="常规 5 3 5 3 2" xfId="3124"/>
    <cellStyle name="常规 5 3 5 3 2 2" xfId="3125"/>
    <cellStyle name="常规 5 3 5 3 3" xfId="3126"/>
    <cellStyle name="常规 5 3 6 2" xfId="3127"/>
    <cellStyle name="常规 5 3 6 2 2" xfId="3128"/>
    <cellStyle name="常规 5 3 6 2 2 2" xfId="3129"/>
    <cellStyle name="常规 9 2 6 2" xfId="3130"/>
    <cellStyle name="常规 5 3 6 2 3" xfId="3131"/>
    <cellStyle name="常规 5 3 6 3" xfId="3132"/>
    <cellStyle name="常规 5 3 6 3 2" xfId="3133"/>
    <cellStyle name="常规 5 3 6 3 2 2" xfId="3134"/>
    <cellStyle name="常规 9 2 7 2" xfId="3135"/>
    <cellStyle name="常规 5 3 6 3 3" xfId="3136"/>
    <cellStyle name="常规 5 3 6 4" xfId="3137"/>
    <cellStyle name="常规 5 3 7 2" xfId="3138"/>
    <cellStyle name="常规 5 3 7 2 2" xfId="3139"/>
    <cellStyle name="货币 2 2" xfId="3140"/>
    <cellStyle name="常规 5 3 7 2 3" xfId="3141"/>
    <cellStyle name="常规 5 3 7 3" xfId="3142"/>
    <cellStyle name="常规 5 3 7 3 2" xfId="3143"/>
    <cellStyle name="常规 5 3 7 3 2 2" xfId="3144"/>
    <cellStyle name="常规 5 3 7 3 3" xfId="3145"/>
    <cellStyle name="常规 5 3 7 4" xfId="3146"/>
    <cellStyle name="常规 5 3 8 2 2" xfId="3147"/>
    <cellStyle name="常规 5 3 8 2 2 2" xfId="3148"/>
    <cellStyle name="常规 5 3 8 2 3" xfId="3149"/>
    <cellStyle name="常规 5 3 8 3 2" xfId="3150"/>
    <cellStyle name="常规 5 3 8 3 3" xfId="3151"/>
    <cellStyle name="常规 5 3 9 2" xfId="3152"/>
    <cellStyle name="常规 5 3 9 2 2" xfId="3153"/>
    <cellStyle name="常规 5 3 9 2 2 2" xfId="3154"/>
    <cellStyle name="常规 5 3 9 2 3" xfId="3155"/>
    <cellStyle name="常规 5 3 9 3" xfId="3156"/>
    <cellStyle name="常规 5 3 9 3 2" xfId="3157"/>
    <cellStyle name="常规 5 3 9 3 3" xfId="3158"/>
    <cellStyle name="链接单元格 2" xfId="3159"/>
    <cellStyle name="常规 5 3 9 4" xfId="3160"/>
    <cellStyle name="常规 5 4 10 2" xfId="3161"/>
    <cellStyle name="常规 5 4 10 2 2" xfId="3162"/>
    <cellStyle name="常规 5 4 10 2 3" xfId="3163"/>
    <cellStyle name="常规 5 4 10 3" xfId="3164"/>
    <cellStyle name="常规 5 4 10 3 2" xfId="3165"/>
    <cellStyle name="好_2013专项转支 2 9 2" xfId="3166"/>
    <cellStyle name="常规 5 4 10 4" xfId="3167"/>
    <cellStyle name="常规 5 4 11" xfId="3168"/>
    <cellStyle name="常规 5 4 12" xfId="3169"/>
    <cellStyle name="常规 5 4 12 2" xfId="3170"/>
    <cellStyle name="常规 5 4 12 3" xfId="3171"/>
    <cellStyle name="常规 5 4 13" xfId="3172"/>
    <cellStyle name="好_2013专项转支 2 10 3" xfId="3173"/>
    <cellStyle name="常规 5 4 13 2" xfId="3174"/>
    <cellStyle name="常规 5 4 14" xfId="3175"/>
    <cellStyle name="好_2013专项转支 2 11 3" xfId="3176"/>
    <cellStyle name="常规 5 4 14 2" xfId="3177"/>
    <cellStyle name="常规 5 4 20" xfId="3178"/>
    <cellStyle name="常规 5 4 15" xfId="3179"/>
    <cellStyle name="好_2013专项转支 2 12 3" xfId="3180"/>
    <cellStyle name="常规 5 4 20 2" xfId="3181"/>
    <cellStyle name="常规 5 4 15 2" xfId="3182"/>
    <cellStyle name="常规 5 4 21" xfId="3183"/>
    <cellStyle name="常规 5 4 16" xfId="3184"/>
    <cellStyle name="常规 5 4 21 2" xfId="3185"/>
    <cellStyle name="常规 5 4 16 2" xfId="3186"/>
    <cellStyle name="常规 5 4 22" xfId="3187"/>
    <cellStyle name="常规 5 4 17" xfId="3188"/>
    <cellStyle name="常规 5 4 18" xfId="3189"/>
    <cellStyle name="常规 5 4 2 2 2 2" xfId="3190"/>
    <cellStyle name="常规 5 4 2 2 3" xfId="3191"/>
    <cellStyle name="好_2013专项转支 2 8 2 3" xfId="3192"/>
    <cellStyle name="常规 5 4 2 3 2" xfId="3193"/>
    <cellStyle name="常规 5 4 2 3 2 2" xfId="3194"/>
    <cellStyle name="常规 5 4 2 3 3" xfId="3195"/>
    <cellStyle name="常规 5 4 3 2 2 2" xfId="3196"/>
    <cellStyle name="常规 5 4 3 2 3" xfId="3197"/>
    <cellStyle name="好_2013专项转支 2 9 2 3" xfId="3198"/>
    <cellStyle name="常规 5 4 3 3 2" xfId="3199"/>
    <cellStyle name="常规 5 4 3 3 2 2" xfId="3200"/>
    <cellStyle name="常规 5 4 3 3 3" xfId="3201"/>
    <cellStyle name="常规 5 4 4 2" xfId="3202"/>
    <cellStyle name="常规 5 4 4 3" xfId="3203"/>
    <cellStyle name="常规 5 4 5 2 2" xfId="3204"/>
    <cellStyle name="常规 6 3 3" xfId="3205"/>
    <cellStyle name="常规 5 4 5 2 2 2" xfId="3206"/>
    <cellStyle name="常规 6 2 10 2 2" xfId="3207"/>
    <cellStyle name="常规 5 4 5 3" xfId="3208"/>
    <cellStyle name="常规 5 4 6 2" xfId="3209"/>
    <cellStyle name="常规 5 4 6 2 2" xfId="3210"/>
    <cellStyle name="常规 5 4 6 2 2 2" xfId="3211"/>
    <cellStyle name="常规 6 2 10 3 2" xfId="3212"/>
    <cellStyle name="常规 5 4 6 3" xfId="3213"/>
    <cellStyle name="常规 6 2 10 3 2 2" xfId="3214"/>
    <cellStyle name="常规 5 4 6 3 2" xfId="3215"/>
    <cellStyle name="常规 5 4 6 3 3" xfId="3216"/>
    <cellStyle name="常规 5 4 7 2" xfId="3217"/>
    <cellStyle name="常规 5 4 7 2 2" xfId="3218"/>
    <cellStyle name="常规 5 4 7 2 2 2" xfId="3219"/>
    <cellStyle name="常规 5 4 7 2 3" xfId="3220"/>
    <cellStyle name="常规 5 4 7 3" xfId="3221"/>
    <cellStyle name="常规 5 4 7 3 2" xfId="3222"/>
    <cellStyle name="常规 5 4 7 3 2 2" xfId="3223"/>
    <cellStyle name="常规 5 4 7 3 3" xfId="3224"/>
    <cellStyle name="常规 5 4 7 4" xfId="3225"/>
    <cellStyle name="常规 5 4 8 3 3" xfId="3226"/>
    <cellStyle name="常规 5 4 9 2" xfId="3227"/>
    <cellStyle name="常规 5 4 9 2 2" xfId="3228"/>
    <cellStyle name="货币 2 2 22" xfId="3229"/>
    <cellStyle name="货币 2 2 17" xfId="3230"/>
    <cellStyle name="常规 5 4 9 2 2 2" xfId="3231"/>
    <cellStyle name="常规 5 4 9 2 3" xfId="3232"/>
    <cellStyle name="常规 5 4 9 3" xfId="3233"/>
    <cellStyle name="常规 5 4 9 3 2" xfId="3234"/>
    <cellStyle name="常规 8 2 12" xfId="3235"/>
    <cellStyle name="常规 5 4 9 3 2 2" xfId="3236"/>
    <cellStyle name="常规 5 4 9 3 3" xfId="3237"/>
    <cellStyle name="常规 6" xfId="3238"/>
    <cellStyle name="常规 6 2" xfId="3239"/>
    <cellStyle name="常规 6 2 10 2" xfId="3240"/>
    <cellStyle name="常规 6 2 10 3" xfId="3241"/>
    <cellStyle name="常规 6 2 10 4" xfId="3242"/>
    <cellStyle name="常规 6 2 11" xfId="3243"/>
    <cellStyle name="常规 6 2 11 2" xfId="3244"/>
    <cellStyle name="常规 6 2 11 2 2" xfId="3245"/>
    <cellStyle name="常规 6 2 11 3" xfId="3246"/>
    <cellStyle name="常规 6 2 12" xfId="3247"/>
    <cellStyle name="常规 6 2 12 2" xfId="3248"/>
    <cellStyle name="常规 6 2 12 2 2" xfId="3249"/>
    <cellStyle name="常规 6 2 12 3" xfId="3250"/>
    <cellStyle name="常规 6 2 13" xfId="3251"/>
    <cellStyle name="常规 6 2 13 2" xfId="3252"/>
    <cellStyle name="常规 6 2 21" xfId="3253"/>
    <cellStyle name="常规 6 2 16" xfId="3254"/>
    <cellStyle name="常规 6 2 17 2" xfId="3255"/>
    <cellStyle name="常规 6 2 18" xfId="3256"/>
    <cellStyle name="常规 6 2 19" xfId="3257"/>
    <cellStyle name="常规 6 2 2" xfId="3258"/>
    <cellStyle name="常规 6 2 2 2" xfId="3259"/>
    <cellStyle name="常规 6 2 2 2 2" xfId="3260"/>
    <cellStyle name="常规 6 2 2 2 3" xfId="3261"/>
    <cellStyle name="好_2013年上级 2 9 3 2 2" xfId="3262"/>
    <cellStyle name="常规 6 2 2 3" xfId="3263"/>
    <cellStyle name="常规 6 2 2 3 2" xfId="3264"/>
    <cellStyle name="常规 6 2 2 4" xfId="3265"/>
    <cellStyle name="常规 6 2 3" xfId="3266"/>
    <cellStyle name="常规 6 2 3 2" xfId="3267"/>
    <cellStyle name="常规 6 2 3 2 2" xfId="3268"/>
    <cellStyle name="常规 6 2 3 2 3" xfId="3269"/>
    <cellStyle name="常规 6 2 3 3" xfId="3270"/>
    <cellStyle name="常规 6 2 3 3 2" xfId="3271"/>
    <cellStyle name="常规 6 2 3 3 3" xfId="3272"/>
    <cellStyle name="常规 6 2 3 4" xfId="3273"/>
    <cellStyle name="常规 6 2 4" xfId="3274"/>
    <cellStyle name="常规 6 2 4 2" xfId="3275"/>
    <cellStyle name="常规 6 2 4 2 2" xfId="3276"/>
    <cellStyle name="常规 6 2 4 2 3" xfId="3277"/>
    <cellStyle name="常规 6 2 5" xfId="3278"/>
    <cellStyle name="常规 6 2 5 2" xfId="3279"/>
    <cellStyle name="常规 6 2 5 2 2" xfId="3280"/>
    <cellStyle name="注释 5" xfId="3281"/>
    <cellStyle name="常规 6 2 5 2 2 2" xfId="3282"/>
    <cellStyle name="常规 6 2 5 2 3" xfId="3283"/>
    <cellStyle name="常规 6 2 6" xfId="3284"/>
    <cellStyle name="常规 6 2 6 2" xfId="3285"/>
    <cellStyle name="常规 6 2 6 3" xfId="3286"/>
    <cellStyle name="常规 6 2 6 3 2" xfId="3287"/>
    <cellStyle name="常规 6 2 6 3 2 2" xfId="3288"/>
    <cellStyle name="常规 6 2 6 4" xfId="3289"/>
    <cellStyle name="常规 6 2 7" xfId="3290"/>
    <cellStyle name="常规 6 2 7 2 3" xfId="3291"/>
    <cellStyle name="常规 6 2 8" xfId="3292"/>
    <cellStyle name="常规 6 2 8 2 2" xfId="3293"/>
    <cellStyle name="常规 6 2 8 2 3" xfId="3294"/>
    <cellStyle name="常规 6 2 8 3" xfId="3295"/>
    <cellStyle name="常规 6 2 8 3 2" xfId="3296"/>
    <cellStyle name="常规 6 2 8 3 2 2" xfId="3297"/>
    <cellStyle name="常规 6 2 8 4" xfId="3298"/>
    <cellStyle name="常规 6 2 9" xfId="3299"/>
    <cellStyle name="常规 6 2 9 2 2" xfId="3300"/>
    <cellStyle name="好_2013专项转支 2 6 3 3" xfId="3301"/>
    <cellStyle name="常规 6 2 9 2 2 2" xfId="3302"/>
    <cellStyle name="常规 6 2 9 2 3" xfId="3303"/>
    <cellStyle name="常规 6 3" xfId="3304"/>
    <cellStyle name="常规 6 3 2" xfId="3305"/>
    <cellStyle name="常规 6 3 2 2" xfId="3306"/>
    <cellStyle name="常规 7 2 10" xfId="3307"/>
    <cellStyle name="常规 7 2 10 2" xfId="3308"/>
    <cellStyle name="常规 7 2 10 3" xfId="3309"/>
    <cellStyle name="常规 7 2 10 3 2" xfId="3310"/>
    <cellStyle name="常规 7 2 10 3 2 2" xfId="3311"/>
    <cellStyle name="常规 7 2 10 3 3" xfId="3312"/>
    <cellStyle name="常规 7 2 11" xfId="3313"/>
    <cellStyle name="常规 7 2 11 2" xfId="3314"/>
    <cellStyle name="常规 7 2 11 2 2" xfId="3315"/>
    <cellStyle name="货币 2 2 3 3 2 2" xfId="3316"/>
    <cellStyle name="常规 7 2 11 3" xfId="3317"/>
    <cellStyle name="常规 7 2 12" xfId="3318"/>
    <cellStyle name="常规 7 2 12 2" xfId="3319"/>
    <cellStyle name="常规 7 2 12 2 2" xfId="3320"/>
    <cellStyle name="常规 7 2 12 3" xfId="3321"/>
    <cellStyle name="常规 7 2 13" xfId="3322"/>
    <cellStyle name="常规 7 2 13 2" xfId="3323"/>
    <cellStyle name="常规 7 2 14" xfId="3324"/>
    <cellStyle name="常规 7 2 14 2" xfId="3325"/>
    <cellStyle name="注释 2 3 3 2 2" xfId="3326"/>
    <cellStyle name="常规 7 2 21 2" xfId="3327"/>
    <cellStyle name="常规 7 2 16 2" xfId="3328"/>
    <cellStyle name="注释 2 3 3 3" xfId="3329"/>
    <cellStyle name="常规 7 2 22" xfId="3330"/>
    <cellStyle name="常规 7 2 17" xfId="3331"/>
    <cellStyle name="常规 7 2 17 2" xfId="3332"/>
    <cellStyle name="常规 7 2 18" xfId="3333"/>
    <cellStyle name="常规 7 2 2" xfId="3334"/>
    <cellStyle name="常规 7 2 2 3 2" xfId="3335"/>
    <cellStyle name="常规 7 2 2 3 3" xfId="3336"/>
    <cellStyle name="常规 7 2 3 2" xfId="3337"/>
    <cellStyle name="常规 7 2 4" xfId="3338"/>
    <cellStyle name="常规 7 2 4 3" xfId="3339"/>
    <cellStyle name="注释 3 20 2" xfId="3340"/>
    <cellStyle name="注释 3 15 2" xfId="3341"/>
    <cellStyle name="常规 7 2 4 4" xfId="3342"/>
    <cellStyle name="常规 7 2 5" xfId="3343"/>
    <cellStyle name="常规 7 2 5 2" xfId="3344"/>
    <cellStyle name="常规 7 2 5 2 2" xfId="3345"/>
    <cellStyle name="注释 2 22" xfId="3346"/>
    <cellStyle name="注释 2 17" xfId="3347"/>
    <cellStyle name="常规 7 2 5 2 2 2" xfId="3348"/>
    <cellStyle name="常规 7 2 5 2 3" xfId="3349"/>
    <cellStyle name="常规 7 2 5 3" xfId="3350"/>
    <cellStyle name="常规 7 2 5 3 2" xfId="3351"/>
    <cellStyle name="常规 7 2 5 3 3" xfId="3352"/>
    <cellStyle name="常规 7 2 6" xfId="3353"/>
    <cellStyle name="常规 9" xfId="3354"/>
    <cellStyle name="常规 7 2 6 2" xfId="3355"/>
    <cellStyle name="常规 9 2" xfId="3356"/>
    <cellStyle name="常规 7 2 6 2 2" xfId="3357"/>
    <cellStyle name="注释 7" xfId="3358"/>
    <cellStyle name="常规 9 2 2" xfId="3359"/>
    <cellStyle name="常规 7 2 6 2 2 2" xfId="3360"/>
    <cellStyle name="常规 9 3" xfId="3361"/>
    <cellStyle name="常规 7 2 6 2 3" xfId="3362"/>
    <cellStyle name="常规 7 2 6 3" xfId="3363"/>
    <cellStyle name="常规 7 2 6 3 2" xfId="3364"/>
    <cellStyle name="常规 7 2 6 3 2 2" xfId="3365"/>
    <cellStyle name="常规 7 2 6 3 3" xfId="3366"/>
    <cellStyle name="注释 3 17 2" xfId="3367"/>
    <cellStyle name="常规 7 2 6 4" xfId="3368"/>
    <cellStyle name="常规 7 2 7" xfId="3369"/>
    <cellStyle name="常规 9 2 21" xfId="3370"/>
    <cellStyle name="常规 9 2 16" xfId="3371"/>
    <cellStyle name="常规 7 2 7 2" xfId="3372"/>
    <cellStyle name="常规 9 2 21 2" xfId="3373"/>
    <cellStyle name="常规 9 2 16 2" xfId="3374"/>
    <cellStyle name="常规 7 2 7 2 2" xfId="3375"/>
    <cellStyle name="常规 7 2 7 2 2 2" xfId="3376"/>
    <cellStyle name="常规 7 2 7 2 3" xfId="3377"/>
    <cellStyle name="常规 9 2 22" xfId="3378"/>
    <cellStyle name="常规 9 2 17" xfId="3379"/>
    <cellStyle name="常规 7 2 7 3" xfId="3380"/>
    <cellStyle name="常规 9 2 17 2" xfId="3381"/>
    <cellStyle name="常规 7 2 7 3 2" xfId="3382"/>
    <cellStyle name="常规 7 2 7 3 2 2" xfId="3383"/>
    <cellStyle name="常规 7 2 7 3 3" xfId="3384"/>
    <cellStyle name="注释 3 18 2" xfId="3385"/>
    <cellStyle name="常规 9 2 18" xfId="3386"/>
    <cellStyle name="常规 7 2 7 4" xfId="3387"/>
    <cellStyle name="常规 7 2 8" xfId="3388"/>
    <cellStyle name="常规 7 2 8 2" xfId="3389"/>
    <cellStyle name="常规 7 2 8 2 2" xfId="3390"/>
    <cellStyle name="常规 7 2 8 2 3" xfId="3391"/>
    <cellStyle name="常规 7 2 8 3 3" xfId="3392"/>
    <cellStyle name="常规 7 2 9" xfId="3393"/>
    <cellStyle name="常规 7 2 9 2" xfId="3394"/>
    <cellStyle name="常规 7 2 9 2 2" xfId="3395"/>
    <cellStyle name="常规 7 2 9 2 3" xfId="3396"/>
    <cellStyle name="常规 7 2 9 3 2 2" xfId="3397"/>
    <cellStyle name="常规 7 2 9 3 3" xfId="3398"/>
    <cellStyle name="常规 7 3" xfId="3399"/>
    <cellStyle name="常规 7 3 2" xfId="3400"/>
    <cellStyle name="常规 8 2" xfId="3401"/>
    <cellStyle name="好_2013专项转支 2 5 3 2 2" xfId="3402"/>
    <cellStyle name="常规 8 2 10" xfId="3403"/>
    <cellStyle name="常规 8 2 11" xfId="3404"/>
    <cellStyle name="常规 8 2 11 2" xfId="3405"/>
    <cellStyle name="货币 2 2 8 3 2 2" xfId="3406"/>
    <cellStyle name="常规 8 2 11 3" xfId="3407"/>
    <cellStyle name="常规 8 2 12 2" xfId="3408"/>
    <cellStyle name="常规 8 2 12 2 2" xfId="3409"/>
    <cellStyle name="常规 8 2 12 3" xfId="3410"/>
    <cellStyle name="常规 8 2 13" xfId="3411"/>
    <cellStyle name="常规 8 2 13 2" xfId="3412"/>
    <cellStyle name="常规 8 2 14" xfId="3413"/>
    <cellStyle name="常规 8 2 14 2" xfId="3414"/>
    <cellStyle name="常规 8 2 20" xfId="3415"/>
    <cellStyle name="常规 8 2 15" xfId="3416"/>
    <cellStyle name="常规 8 2 20 2" xfId="3417"/>
    <cellStyle name="常规 8 2 15 2" xfId="3418"/>
    <cellStyle name="注释 2 8 3 2" xfId="3419"/>
    <cellStyle name="常规 8 2 21" xfId="3420"/>
    <cellStyle name="常规 8 2 16" xfId="3421"/>
    <cellStyle name="注释 2 8 3 2 2" xfId="3422"/>
    <cellStyle name="常规 8 2 21 2" xfId="3423"/>
    <cellStyle name="常规 8 2 16 2" xfId="3424"/>
    <cellStyle name="注释 2 8 3 3" xfId="3425"/>
    <cellStyle name="常规 8 2 22" xfId="3426"/>
    <cellStyle name="常规 8 2 17" xfId="3427"/>
    <cellStyle name="常规 8 2 17 2" xfId="3428"/>
    <cellStyle name="注释 2 18 2" xfId="3429"/>
    <cellStyle name="常规 8 2 18" xfId="3430"/>
    <cellStyle name="常规 8 2 18 2" xfId="3431"/>
    <cellStyle name="常规 8 2 2" xfId="3432"/>
    <cellStyle name="常规 8 2 2 2" xfId="3433"/>
    <cellStyle name="常规 8 2 2 2 2" xfId="3434"/>
    <cellStyle name="常规 8 2 2 2 2 2" xfId="3435"/>
    <cellStyle name="常规 8 2 2 2 3" xfId="3436"/>
    <cellStyle name="常规 8 2 2 3" xfId="3437"/>
    <cellStyle name="常规 8 2 2 3 2" xfId="3438"/>
    <cellStyle name="常规 8 2 2 3 2 2" xfId="3439"/>
    <cellStyle name="常规 8 2 2 3 3" xfId="3440"/>
    <cellStyle name="常规 8 2 2 4" xfId="3441"/>
    <cellStyle name="常规 8 2 3" xfId="3442"/>
    <cellStyle name="常规 8 2 3 2" xfId="3443"/>
    <cellStyle name="常规 8 2 3 3 2 2" xfId="3444"/>
    <cellStyle name="常规 8 2 3 3 3" xfId="3445"/>
    <cellStyle name="常规 8 2 4" xfId="3446"/>
    <cellStyle name="常规 8 2 4 2" xfId="3447"/>
    <cellStyle name="常规 9 2 3 4" xfId="3448"/>
    <cellStyle name="常规 8 2 4 2 2" xfId="3449"/>
    <cellStyle name="常规 8 2 4 2 2 2" xfId="3450"/>
    <cellStyle name="常规 8 2 4 3" xfId="3451"/>
    <cellStyle name="常规 9 2 4 4" xfId="3452"/>
    <cellStyle name="常规 8 2 4 3 2" xfId="3453"/>
    <cellStyle name="常规 8 2 4 3 2 2" xfId="3454"/>
    <cellStyle name="常规 8 2 4 3 3" xfId="3455"/>
    <cellStyle name="常规 8 2 5" xfId="3456"/>
    <cellStyle name="常规 8 2 5 2" xfId="3457"/>
    <cellStyle name="常规 8 2 5 2 2" xfId="3458"/>
    <cellStyle name="常规 8 2 5 2 2 2" xfId="3459"/>
    <cellStyle name="常规 8 2 5 2 3" xfId="3460"/>
    <cellStyle name="常规 8 2 5 3" xfId="3461"/>
    <cellStyle name="常规 8 2 5 3 2" xfId="3462"/>
    <cellStyle name="常规 8 2 5 3 2 2" xfId="3463"/>
    <cellStyle name="常规 8 2 5 3 3" xfId="3464"/>
    <cellStyle name="常规 8 2 6" xfId="3465"/>
    <cellStyle name="常规 8 2 6 2" xfId="3466"/>
    <cellStyle name="注释 2 19" xfId="3467"/>
    <cellStyle name="常规 8 2 6 2 2 2" xfId="3468"/>
    <cellStyle name="常规 8 2 6 3" xfId="3469"/>
    <cellStyle name="常规 8 2 6 3 2 2" xfId="3470"/>
    <cellStyle name="常规 8 2 6 4" xfId="3471"/>
    <cellStyle name="常规 8 2 7 2" xfId="3472"/>
    <cellStyle name="常规 9 2 4" xfId="3473"/>
    <cellStyle name="常规 8 2 7 2 2 2" xfId="3474"/>
    <cellStyle name="常规 8 2 7 3" xfId="3475"/>
    <cellStyle name="好_2013年上级 2 8 3" xfId="3476"/>
    <cellStyle name="常规 8 2 7 3 2 2" xfId="3477"/>
    <cellStyle name="注释 3 4 2" xfId="3478"/>
    <cellStyle name="常规 8 2 7 3 3" xfId="3479"/>
    <cellStyle name="常规 8 2 7 4" xfId="3480"/>
    <cellStyle name="常规 8 2 8 2" xfId="3481"/>
    <cellStyle name="常规 8 2 8 3" xfId="3482"/>
    <cellStyle name="常规 8 2 8 4" xfId="3483"/>
    <cellStyle name="常规 8 2 9" xfId="3484"/>
    <cellStyle name="常规 8 2 9 2" xfId="3485"/>
    <cellStyle name="常规 8 2 9 3" xfId="3486"/>
    <cellStyle name="常规 8 2 9 3 2 2" xfId="3487"/>
    <cellStyle name="常规 8 3" xfId="3488"/>
    <cellStyle name="常规 8 3 2" xfId="3489"/>
    <cellStyle name="常规 8 3 2 2" xfId="3490"/>
    <cellStyle name="常规 9 2 10 2" xfId="3491"/>
    <cellStyle name="常规 9 2 10 2 2" xfId="3492"/>
    <cellStyle name="常规 9 2 10 2 2 2" xfId="3493"/>
    <cellStyle name="常规 9 2 10 3" xfId="3494"/>
    <cellStyle name="常规 9 2 10 3 2" xfId="3495"/>
    <cellStyle name="常规 9 2 10 3 3" xfId="3496"/>
    <cellStyle name="常规 9 2 10 4" xfId="3497"/>
    <cellStyle name="常规 9 2 11" xfId="3498"/>
    <cellStyle name="常规 9 2 11 2" xfId="3499"/>
    <cellStyle name="常规 9 2 11 2 2" xfId="3500"/>
    <cellStyle name="常规 9 2 11 3" xfId="3501"/>
    <cellStyle name="常规 9 2 12" xfId="3502"/>
    <cellStyle name="常规 9 2 12 2" xfId="3503"/>
    <cellStyle name="常规 9 2 12 2 2" xfId="3504"/>
    <cellStyle name="常规 9 2 12 3" xfId="3505"/>
    <cellStyle name="常规 9 2 13" xfId="3506"/>
    <cellStyle name="常规 9 2 13 2" xfId="3507"/>
    <cellStyle name="常规 9 2 14 2" xfId="3508"/>
    <cellStyle name="常规 9 2 20" xfId="3509"/>
    <cellStyle name="常规 9 2 15" xfId="3510"/>
    <cellStyle name="常规 9 2 18 2" xfId="3511"/>
    <cellStyle name="常规 9 2 19" xfId="3512"/>
    <cellStyle name="常规 9 2 2 2" xfId="3513"/>
    <cellStyle name="常规 9 2 2 2 2" xfId="3514"/>
    <cellStyle name="常规 9 2 2 2 3" xfId="3515"/>
    <cellStyle name="常规 9 2 2 3 2" xfId="3516"/>
    <cellStyle name="常规 9 2 2 3 2 2" xfId="3517"/>
    <cellStyle name="常规 9 2 2 3 3" xfId="3518"/>
    <cellStyle name="常规 9 2 2 4" xfId="3519"/>
    <cellStyle name="常规 9 2 3" xfId="3520"/>
    <cellStyle name="常规 9 2 3 2" xfId="3521"/>
    <cellStyle name="常规 9 2 3 2 2" xfId="3522"/>
    <cellStyle name="常规 9 2 3 2 2 2" xfId="3523"/>
    <cellStyle name="常规 9 2 3 2 3" xfId="3524"/>
    <cellStyle name="常规 9 2 3 3 2" xfId="3525"/>
    <cellStyle name="常规 9 2 3 3 2 2" xfId="3526"/>
    <cellStyle name="常规 9 2 3 3 3" xfId="3527"/>
    <cellStyle name="常规 9 2 4 2" xfId="3528"/>
    <cellStyle name="常规 9 2 4 2 2" xfId="3529"/>
    <cellStyle name="常规 9 2 4 2 2 2" xfId="3530"/>
    <cellStyle name="常规 9 2 4 2 3" xfId="3531"/>
    <cellStyle name="常规 9 2 5" xfId="3532"/>
    <cellStyle name="常规 9 2 5 2" xfId="3533"/>
    <cellStyle name="常规 9 2 5 2 2" xfId="3534"/>
    <cellStyle name="常规 9 2 5 2 2 2" xfId="3535"/>
    <cellStyle name="常规 9 2 5 2 3" xfId="3536"/>
    <cellStyle name="常规 9 2 5 3 2" xfId="3537"/>
    <cellStyle name="常规 9 2 5 3 2 2" xfId="3538"/>
    <cellStyle name="常规 9 2 5 3 3" xfId="3539"/>
    <cellStyle name="常规 9 2 8 2 2 2" xfId="3540"/>
    <cellStyle name="常规 9 2 6" xfId="3541"/>
    <cellStyle name="常规 9 2 6 2 2 2" xfId="3542"/>
    <cellStyle name="常规 9 2 6 2 3" xfId="3543"/>
    <cellStyle name="常规 9 2 6 3 2 2" xfId="3544"/>
    <cellStyle name="注释 2 9 2 2 2" xfId="3545"/>
    <cellStyle name="常规 9 2 6 3 3" xfId="3546"/>
    <cellStyle name="常规 9 2 6 4" xfId="3547"/>
    <cellStyle name="常规 9 2 7 2 3" xfId="3548"/>
    <cellStyle name="常规 9 2 7 3" xfId="3549"/>
    <cellStyle name="常规 9 2 7 3 2 2" xfId="3550"/>
    <cellStyle name="注释 2 9 3 2 2" xfId="3551"/>
    <cellStyle name="常规 9 2 7 3 3" xfId="3552"/>
    <cellStyle name="常规 9 2 7 4" xfId="3553"/>
    <cellStyle name="常规 9 2 8" xfId="3554"/>
    <cellStyle name="常规 9 2 8 2" xfId="3555"/>
    <cellStyle name="常规 9 2 8 3" xfId="3556"/>
    <cellStyle name="常规 9 2 8 4" xfId="3557"/>
    <cellStyle name="常规 9 2 9 2 3" xfId="3558"/>
    <cellStyle name="常规 9 2 9 3" xfId="3559"/>
    <cellStyle name="常规 9 2 9 3 3" xfId="3560"/>
    <cellStyle name="常规 9 3 2" xfId="3561"/>
    <cellStyle name="常规 9 3 2 2" xfId="3562"/>
    <cellStyle name="好_2013年上级 2 10 2 2 2" xfId="3563"/>
    <cellStyle name="好_2013年上级 2 10 2 3" xfId="3564"/>
    <cellStyle name="注释 2 4 3 2 2" xfId="3565"/>
    <cellStyle name="好_2013年上级 2 10 3 2" xfId="3566"/>
    <cellStyle name="好_2013年上级 2 10 3 2 2" xfId="3567"/>
    <cellStyle name="好_2013年上级 2 10 3 3" xfId="3568"/>
    <cellStyle name="注释 2 4 3 3" xfId="3569"/>
    <cellStyle name="好_2013年上级 2 10 4" xfId="3570"/>
    <cellStyle name="好_2013年上级 2 12 2" xfId="3571"/>
    <cellStyle name="好_2013年上级 2 12 2 2" xfId="3572"/>
    <cellStyle name="好_2013专项转支 2 2 2 2 2" xfId="3573"/>
    <cellStyle name="好_2013年上级 2 12 3" xfId="3574"/>
    <cellStyle name="好_2013年上级 2 13" xfId="3575"/>
    <cellStyle name="好_2013年上级 2 13 2" xfId="3576"/>
    <cellStyle name="好_2013年上级 2 14" xfId="3577"/>
    <cellStyle name="好_2013年上级 2 14 2" xfId="3578"/>
    <cellStyle name="好_2013年上级 2 20" xfId="3579"/>
    <cellStyle name="好_2013年上级 2 15" xfId="3580"/>
    <cellStyle name="好_2013年上级 2 3 2 3" xfId="3581"/>
    <cellStyle name="好_2013年上级 2 20 2" xfId="3582"/>
    <cellStyle name="好_2013年上级 2 15 2" xfId="3583"/>
    <cellStyle name="好_2013年上级 2 3 3 3" xfId="3584"/>
    <cellStyle name="好_2013年上级 2 21 2" xfId="3585"/>
    <cellStyle name="好_2013年上级 2 16 2" xfId="3586"/>
    <cellStyle name="好_2013年上级 2 17 2" xfId="3587"/>
    <cellStyle name="好_2013年上级 2 18" xfId="3588"/>
    <cellStyle name="好_2013年上级 2 18 2" xfId="3589"/>
    <cellStyle name="好_2013年上级 2 19" xfId="3590"/>
    <cellStyle name="好_2013年上级 2 19 2" xfId="3591"/>
    <cellStyle name="好_2013年上级 2 2" xfId="3592"/>
    <cellStyle name="好_2013年上级 2 2 2" xfId="3593"/>
    <cellStyle name="好_2013年上级 2 2 2 2" xfId="3594"/>
    <cellStyle name="好_2013年上级 2 2 2 2 2" xfId="3595"/>
    <cellStyle name="好_2013年上级 2 2 2 3" xfId="3596"/>
    <cellStyle name="好_2013年上级 2 2 3" xfId="3597"/>
    <cellStyle name="好_2013年上级 2 2 3 3" xfId="3598"/>
    <cellStyle name="好_2013年上级 2 2 4" xfId="3599"/>
    <cellStyle name="好_2013年上级 2 3 3" xfId="3600"/>
    <cellStyle name="好_2013年上级 2 3 3 2" xfId="3601"/>
    <cellStyle name="好_2013年上级 2 3 3 2 2" xfId="3602"/>
    <cellStyle name="好_2013年上级 2 3 4" xfId="3603"/>
    <cellStyle name="好_2013年上级 2 4 2" xfId="3604"/>
    <cellStyle name="好_2013年上级 2 4 2 2" xfId="3605"/>
    <cellStyle name="好_2013年上级 2 4 2 2 2" xfId="3606"/>
    <cellStyle name="好_2013年上级 2 4 2 3" xfId="3607"/>
    <cellStyle name="好_2013年上级 2 4 3" xfId="3608"/>
    <cellStyle name="好_2013年上级 2 4 3 2" xfId="3609"/>
    <cellStyle name="好_2013年上级 2 4 3 2 2" xfId="3610"/>
    <cellStyle name="好_2013年上级 2 4 3 3" xfId="3611"/>
    <cellStyle name="好_2013年上级 2 4 4" xfId="3612"/>
    <cellStyle name="好_2013年上级 2 5" xfId="3613"/>
    <cellStyle name="好_2013年上级 2 5 2" xfId="3614"/>
    <cellStyle name="好_2013年上级 2 5 2 2" xfId="3615"/>
    <cellStyle name="好_2013年上级 2 5 2 2 2" xfId="3616"/>
    <cellStyle name="好_2013年上级 2 5 2 3" xfId="3617"/>
    <cellStyle name="好_2013年上级 2 5 3" xfId="3618"/>
    <cellStyle name="好_2013年上级 2 5 3 2" xfId="3619"/>
    <cellStyle name="好_2013年上级 2 5 3 3" xfId="3620"/>
    <cellStyle name="好_2013年上级 2 5 4" xfId="3621"/>
    <cellStyle name="好_2013年上级 2 6" xfId="3622"/>
    <cellStyle name="好_2013年上级 2 6 2" xfId="3623"/>
    <cellStyle name="好_2013年上级 2 6 2 3" xfId="3624"/>
    <cellStyle name="好_2013年上级 2 6 3" xfId="3625"/>
    <cellStyle name="好_2013年上级 2 6 3 3" xfId="3626"/>
    <cellStyle name="好_2013年上级 2 6 4" xfId="3627"/>
    <cellStyle name="好_2013年上级 2 7" xfId="3628"/>
    <cellStyle name="好_2013年上级 2 7 2" xfId="3629"/>
    <cellStyle name="好_2013年上级 2 7 2 2" xfId="3630"/>
    <cellStyle name="好_2013年上级 2 7 3 2" xfId="3631"/>
    <cellStyle name="好_2013年上级 2 7 3 3" xfId="3632"/>
    <cellStyle name="好_2013年上级 2 7 4" xfId="3633"/>
    <cellStyle name="好_2013年上级 2 8" xfId="3634"/>
    <cellStyle name="好_2013年上级 2 8 2" xfId="3635"/>
    <cellStyle name="好_2013年上级 2 8 2 2" xfId="3636"/>
    <cellStyle name="好_2013年上级 2 8 2 2 2" xfId="3637"/>
    <cellStyle name="好_2013年上级 2 8 3 2" xfId="3638"/>
    <cellStyle name="好_2013年上级 2 8 3 3" xfId="3639"/>
    <cellStyle name="好_2013年上级 2 8 4" xfId="3640"/>
    <cellStyle name="好_2013年上级 2 9" xfId="3641"/>
    <cellStyle name="好_2013年上级 2 9 2" xfId="3642"/>
    <cellStyle name="好_2013年上级 2 9 2 2" xfId="3643"/>
    <cellStyle name="好_2013年上级 2 9 2 3" xfId="3644"/>
    <cellStyle name="注释 3 4 2 2" xfId="3645"/>
    <cellStyle name="好_2013年上级 2 9 3" xfId="3646"/>
    <cellStyle name="注释 3 4 2 2 2" xfId="3647"/>
    <cellStyle name="好_2013年上级 2 9 3 2" xfId="3648"/>
    <cellStyle name="好_2013年上级 2 9 3 3" xfId="3649"/>
    <cellStyle name="注释 3 4 2 3" xfId="3650"/>
    <cellStyle name="好_2013年上级 2 9 4" xfId="3651"/>
    <cellStyle name="好_2013年上级 3" xfId="3652"/>
    <cellStyle name="好_2013年上级 3 2" xfId="3653"/>
    <cellStyle name="好_2013年上级 3 2 2" xfId="3654"/>
    <cellStyle name="好_2013年上级 3 3" xfId="3655"/>
    <cellStyle name="好_2013年上级 4" xfId="3656"/>
    <cellStyle name="好_2013专项转支 2 10" xfId="3657"/>
    <cellStyle name="好_2013专项转支 2 10 2" xfId="3658"/>
    <cellStyle name="好_2013专项转支 2 10 2 2" xfId="3659"/>
    <cellStyle name="好_2013专项转支 2 10 2 2 2" xfId="3660"/>
    <cellStyle name="好_2013专项转支 2 10 2 3" xfId="3661"/>
    <cellStyle name="好_2013专项转支 2 10 3 2" xfId="3662"/>
    <cellStyle name="好_2013专项转支 2 10 3 2 2" xfId="3663"/>
    <cellStyle name="好_2013专项转支 2 10 3 3" xfId="3664"/>
    <cellStyle name="好_2013专项转支 2 10 4" xfId="3665"/>
    <cellStyle name="好_2013专项转支 2 11" xfId="3666"/>
    <cellStyle name="好_2013专项转支 2 11 2" xfId="3667"/>
    <cellStyle name="好_2013专项转支 2 11 2 2" xfId="3668"/>
    <cellStyle name="好_2013专项转支 2 12 2" xfId="3669"/>
    <cellStyle name="好_2013专项转支 2 12 2 2" xfId="3670"/>
    <cellStyle name="好_2013专项转支 2 13" xfId="3671"/>
    <cellStyle name="好_2013专项转支 2 13 2" xfId="3672"/>
    <cellStyle name="好_2013专项转支 2 14" xfId="3673"/>
    <cellStyle name="好_2013专项转支 2 2 2 2" xfId="3674"/>
    <cellStyle name="好_2013专项转支 2 2 2 3" xfId="3675"/>
    <cellStyle name="好_2013专项转支 2 2 3" xfId="3676"/>
    <cellStyle name="好_2013专项转支 2 2 3 2" xfId="3677"/>
    <cellStyle name="好_2013专项转支 2 2 3 3" xfId="3678"/>
    <cellStyle name="好_2013专项转支 2 2 4" xfId="3679"/>
    <cellStyle name="好_2013专项转支 2 3 2" xfId="3680"/>
    <cellStyle name="好_2013专项转支 2 3 2 3" xfId="3681"/>
    <cellStyle name="好_2013专项转支 2 3 3" xfId="3682"/>
    <cellStyle name="好_2013专项转支 2 3 3 2 2" xfId="3683"/>
    <cellStyle name="好_2013专项转支 2 3 3 3" xfId="3684"/>
    <cellStyle name="好_2013专项转支 2 3 4" xfId="3685"/>
    <cellStyle name="好_2013专项转支 2 4" xfId="3686"/>
    <cellStyle name="好_2013专项转支 2 4 2" xfId="3687"/>
    <cellStyle name="好_2013专项转支 2 4 3" xfId="3688"/>
    <cellStyle name="好_2013专项转支 2 4 3 2 2" xfId="3689"/>
    <cellStyle name="好_2013专项转支 2 4 3 3" xfId="3690"/>
    <cellStyle name="好_2013专项转支 2 4 4" xfId="3691"/>
    <cellStyle name="好_2013专项转支 2 5 2 2" xfId="3692"/>
    <cellStyle name="货币 2 2 20" xfId="3693"/>
    <cellStyle name="货币 2 2 15" xfId="3694"/>
    <cellStyle name="好_2013专项转支 2 5 2 2 2" xfId="3695"/>
    <cellStyle name="好_2013专项转支 2 5 2 3" xfId="3696"/>
    <cellStyle name="好_2013专项转支 2 5 3" xfId="3697"/>
    <cellStyle name="好_2013专项转支 2 5 3 2" xfId="3698"/>
    <cellStyle name="好_2013专项转支 2 5 3 3" xfId="3699"/>
    <cellStyle name="好_2013专项转支 2 6 2" xfId="3700"/>
    <cellStyle name="好_2013专项转支 2 6 2 2" xfId="3701"/>
    <cellStyle name="好_2013专项转支 2 6 2 3" xfId="3702"/>
    <cellStyle name="好_2013专项转支 2 6 3" xfId="3703"/>
    <cellStyle name="好_2013专项转支 2 6 3 2" xfId="3704"/>
    <cellStyle name="好_2013专项转支 2 6 3 2 2" xfId="3705"/>
    <cellStyle name="好_2013专项转支 2 6 4" xfId="3706"/>
    <cellStyle name="好_2013专项转支 2 7" xfId="3707"/>
    <cellStyle name="好_2013专项转支 2 7 2" xfId="3708"/>
    <cellStyle name="好_2013专项转支 2 7 2 2" xfId="3709"/>
    <cellStyle name="好_2013专项转支 2 7 2 2 2" xfId="3710"/>
    <cellStyle name="好_2013专项转支 2 7 2 3" xfId="3711"/>
    <cellStyle name="好_2013专项转支 2 7 3" xfId="3712"/>
    <cellStyle name="好_2013专项转支 2 7 3 2" xfId="3713"/>
    <cellStyle name="好_2013专项转支 2 7 3 2 2" xfId="3714"/>
    <cellStyle name="好_2013专项转支 2 7 4" xfId="3715"/>
    <cellStyle name="好_2013专项转支 2 8" xfId="3716"/>
    <cellStyle name="好_2013专项转支 2 8 2" xfId="3717"/>
    <cellStyle name="好_2013专项转支 2 8 2 2" xfId="3718"/>
    <cellStyle name="好_2013专项转支 2 8 3" xfId="3719"/>
    <cellStyle name="好_2013专项转支 2 8 3 2" xfId="3720"/>
    <cellStyle name="好_2013专项转支 2 9" xfId="3721"/>
    <cellStyle name="好_2013专项转支 2 9 2 2" xfId="3722"/>
    <cellStyle name="好_2013专项转支 2 9 3" xfId="3723"/>
    <cellStyle name="好_2013专项转支 2 9 3 2" xfId="3724"/>
    <cellStyle name="货币 2 2 5 2 3" xfId="3725"/>
    <cellStyle name="好_2013专项转支 3 2" xfId="3726"/>
    <cellStyle name="好_2013专项转支 3 3" xfId="3727"/>
    <cellStyle name="好_2013专项转支 4" xfId="3728"/>
    <cellStyle name="货币 2 2 5 3 3" xfId="3729"/>
    <cellStyle name="好_2013专项转支 4 2" xfId="3730"/>
    <cellStyle name="好_2013专项转支 4 2 2" xfId="3731"/>
    <cellStyle name="好_2013专项转支 4 3" xfId="3732"/>
    <cellStyle name="汇总 2" xfId="3733"/>
    <cellStyle name="注释 3 6 2" xfId="3734"/>
    <cellStyle name="货币 2 2 10" xfId="3735"/>
    <cellStyle name="注释 3 6 2 2" xfId="3736"/>
    <cellStyle name="货币 2 2 10 2" xfId="3737"/>
    <cellStyle name="货币 2 2 10 2 2 2" xfId="3738"/>
    <cellStyle name="注释 3 6 2 3" xfId="3739"/>
    <cellStyle name="货币 2 2 10 3" xfId="3740"/>
    <cellStyle name="货币 2 2 10 3 2 2" xfId="3741"/>
    <cellStyle name="货币 2 2 10 4" xfId="3742"/>
    <cellStyle name="货币 2 2 13 2" xfId="3743"/>
    <cellStyle name="货币 2 2 14" xfId="3744"/>
    <cellStyle name="货币 2 2 14 2" xfId="3745"/>
    <cellStyle name="货币 2 2 20 2" xfId="3746"/>
    <cellStyle name="货币 2 2 15 2" xfId="3747"/>
    <cellStyle name="货币 2 2 21" xfId="3748"/>
    <cellStyle name="货币 2 2 16" xfId="3749"/>
    <cellStyle name="货币 2 2 21 2" xfId="3750"/>
    <cellStyle name="货币 2 2 16 2" xfId="3751"/>
    <cellStyle name="货币 2 2 17 2" xfId="3752"/>
    <cellStyle name="货币 2 2 18" xfId="3753"/>
    <cellStyle name="货币 2 2 18 2" xfId="3754"/>
    <cellStyle name="货币 2 2 19" xfId="3755"/>
    <cellStyle name="货币 2 2 19 2" xfId="3756"/>
    <cellStyle name="货币 2 2 3" xfId="3757"/>
    <cellStyle name="货币 2 2 3 2" xfId="3758"/>
    <cellStyle name="货币 2 2 3 2 2" xfId="3759"/>
    <cellStyle name="货币 2 2 3 2 2 2" xfId="3760"/>
    <cellStyle name="货币 2 2 3 2 3" xfId="3761"/>
    <cellStyle name="货币 2 2 3 3" xfId="3762"/>
    <cellStyle name="货币 2 2 3 3 2" xfId="3763"/>
    <cellStyle name="货币 2 2 3 3 3" xfId="3764"/>
    <cellStyle name="货币 2 2 3 4" xfId="3765"/>
    <cellStyle name="货币 2 2 4" xfId="3766"/>
    <cellStyle name="货币 2 2 4 2" xfId="3767"/>
    <cellStyle name="货币 2 2 4 2 2" xfId="3768"/>
    <cellStyle name="货币 2 2 4 2 2 2" xfId="3769"/>
    <cellStyle name="货币 2 2 4 3" xfId="3770"/>
    <cellStyle name="货币 2 2 4 3 2" xfId="3771"/>
    <cellStyle name="货币 2 2 4 3 2 2" xfId="3772"/>
    <cellStyle name="货币 2 2 4 3 3" xfId="3773"/>
    <cellStyle name="货币 2 2 5" xfId="3774"/>
    <cellStyle name="货币 2 2 5 2" xfId="3775"/>
    <cellStyle name="货币 2 2 5 2 2 2" xfId="3776"/>
    <cellStyle name="货币 2 2 5 3" xfId="3777"/>
    <cellStyle name="货币 2 2 5 3 2 2" xfId="3778"/>
    <cellStyle name="货币 2 2 6" xfId="3779"/>
    <cellStyle name="货币 2 2 6 2" xfId="3780"/>
    <cellStyle name="货币 2 2 6 2 2 2" xfId="3781"/>
    <cellStyle name="货币 2 2 6 2 3" xfId="3782"/>
    <cellStyle name="货币 2 2 6 3" xfId="3783"/>
    <cellStyle name="货币 2 2 6 3 3" xfId="3784"/>
    <cellStyle name="注释 3 8 2 2 2" xfId="3785"/>
    <cellStyle name="货币 2 2 7 2 2" xfId="3786"/>
    <cellStyle name="货币 2 2 7 2 2 2" xfId="3787"/>
    <cellStyle name="货币 2 2 7 2 3" xfId="3788"/>
    <cellStyle name="注释 3 8 2 3" xfId="3789"/>
    <cellStyle name="货币 2 2 7 3" xfId="3790"/>
    <cellStyle name="货币 2 2 7 3 2" xfId="3791"/>
    <cellStyle name="货币 2 2 7 3 2 2" xfId="3792"/>
    <cellStyle name="货币 2 2 7 3 3" xfId="3793"/>
    <cellStyle name="货币 2 2 7 4" xfId="3794"/>
    <cellStyle name="货币 2 2 8 3 3" xfId="3795"/>
    <cellStyle name="货币 2 2 8 4" xfId="3796"/>
    <cellStyle name="货币 2 2 9 3 2" xfId="3797"/>
    <cellStyle name="货币 2 2 9 3 2 2" xfId="3798"/>
    <cellStyle name="货币 2 2 9 3 3" xfId="3799"/>
    <cellStyle name="货币 2 2 9 4" xfId="3800"/>
    <cellStyle name="货币 2 3" xfId="3801"/>
    <cellStyle name="货币 2 4" xfId="3802"/>
    <cellStyle name="货币 2 4 2" xfId="3803"/>
    <cellStyle name="货币 2 4 3" xfId="3804"/>
    <cellStyle name="货币 2 5" xfId="3805"/>
    <cellStyle name="检查单元格 2" xfId="3806"/>
    <cellStyle name="注释 2 10 2 2" xfId="3807"/>
    <cellStyle name="解释性文本 2" xfId="3808"/>
    <cellStyle name="适中 2" xfId="3809"/>
    <cellStyle name="输出 2" xfId="3810"/>
    <cellStyle name="样式 1" xfId="3811"/>
    <cellStyle name="注释 2 10" xfId="3812"/>
    <cellStyle name="注释 2 10 2 2 2" xfId="3813"/>
    <cellStyle name="注释 2 10 2 3" xfId="3814"/>
    <cellStyle name="注释 2 10 3 2 2" xfId="3815"/>
    <cellStyle name="注释 2 10 3 3" xfId="3816"/>
    <cellStyle name="注释 2 11 2" xfId="3817"/>
    <cellStyle name="注释 2 11 2 2" xfId="3818"/>
    <cellStyle name="注释 2 11 3" xfId="3819"/>
    <cellStyle name="注释 2 12" xfId="3820"/>
    <cellStyle name="注释 2 12 2" xfId="3821"/>
    <cellStyle name="注释 2 13" xfId="3822"/>
    <cellStyle name="注释 2 13 2" xfId="3823"/>
    <cellStyle name="注释 2 20 2" xfId="3824"/>
    <cellStyle name="注释 2 15 2" xfId="3825"/>
    <cellStyle name="注释 2 21" xfId="3826"/>
    <cellStyle name="注释 2 16" xfId="3827"/>
    <cellStyle name="注释 2 21 2" xfId="3828"/>
    <cellStyle name="注释 2 16 2" xfId="3829"/>
    <cellStyle name="注释 2 17 2" xfId="3830"/>
    <cellStyle name="注释 2 18" xfId="3831"/>
    <cellStyle name="注释 2 19 2" xfId="3832"/>
    <cellStyle name="注释 2 2 2 3" xfId="3833"/>
    <cellStyle name="注释 2 2 3 2 2" xfId="3834"/>
    <cellStyle name="注释 2 2 3 3" xfId="3835"/>
    <cellStyle name="注释 2 3 2 2 2" xfId="3836"/>
    <cellStyle name="注释 2 3 4" xfId="3837"/>
    <cellStyle name="注释 2 4 2 3" xfId="3838"/>
    <cellStyle name="注释 2 5 2" xfId="3839"/>
    <cellStyle name="注释 2 5 2 2" xfId="3840"/>
    <cellStyle name="注释 2 5 2 2 2" xfId="3841"/>
    <cellStyle name="注释 2 5 2 3" xfId="3842"/>
    <cellStyle name="注释 2 5 3 2 2" xfId="3843"/>
    <cellStyle name="注释 2 5 3 3" xfId="3844"/>
    <cellStyle name="注释 2 6" xfId="3845"/>
    <cellStyle name="注释 2 6 2" xfId="3846"/>
    <cellStyle name="注释 2 6 2 2" xfId="3847"/>
    <cellStyle name="注释 2 6 2 2 2" xfId="3848"/>
    <cellStyle name="注释 2 6 3" xfId="3849"/>
    <cellStyle name="注释 2 6 4" xfId="3850"/>
    <cellStyle name="注释 2 7 2 3" xfId="3851"/>
    <cellStyle name="注释 2 7 3 2 2" xfId="3852"/>
    <cellStyle name="注释 2 7 3 3" xfId="3853"/>
    <cellStyle name="注释 2 7 4" xfId="3854"/>
    <cellStyle name="注释 2 8 2 2 2" xfId="3855"/>
    <cellStyle name="注释 2 8 2 3" xfId="3856"/>
    <cellStyle name="注释 2 8 4" xfId="3857"/>
    <cellStyle name="注释 2 9 3 2" xfId="3858"/>
    <cellStyle name="注释 2 9 3 3" xfId="3859"/>
    <cellStyle name="注释 2 9 4" xfId="3860"/>
    <cellStyle name="注释 3" xfId="3861"/>
    <cellStyle name="注释 3 20" xfId="3862"/>
    <cellStyle name="注释 3 15" xfId="3863"/>
    <cellStyle name="注释 3 18" xfId="3864"/>
    <cellStyle name="注释 3 19" xfId="3865"/>
    <cellStyle name="注释 3 2" xfId="3866"/>
    <cellStyle name="注释 3 2 2" xfId="3867"/>
    <cellStyle name="注释 3 2 2 2" xfId="3868"/>
    <cellStyle name="注释 3 2 2 2 2" xfId="3869"/>
    <cellStyle name="注释 3 3 2 2" xfId="3870"/>
    <cellStyle name="注释 3 3 2 2 2" xfId="3871"/>
    <cellStyle name="注释 3 5" xfId="3872"/>
    <cellStyle name="注释 3 6" xfId="3873"/>
    <cellStyle name="注释 3 7 2 3" xfId="3874"/>
    <cellStyle name="注释 4" xfId="3875"/>
    <cellStyle name="注释 6" xfId="3876"/>
    <cellStyle name="常规_Book1" xfId="3877"/>
    <cellStyle name="常规_预算执行" xfId="38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K21"/>
  <sheetViews>
    <sheetView workbookViewId="0" topLeftCell="A1">
      <selection activeCell="E21" sqref="E21:G21"/>
    </sheetView>
  </sheetViews>
  <sheetFormatPr defaultColWidth="9.00390625" defaultRowHeight="14.25"/>
  <sheetData>
    <row r="2" ht="14.25">
      <c r="K2" s="91" t="s">
        <v>0</v>
      </c>
    </row>
    <row r="3" ht="14.25">
      <c r="K3" s="91"/>
    </row>
    <row r="6" spans="3:9" ht="46.5">
      <c r="C6" s="141"/>
      <c r="D6" s="141"/>
      <c r="E6" s="141"/>
      <c r="F6" s="142" t="s">
        <v>1</v>
      </c>
      <c r="G6" s="141"/>
      <c r="H6" s="141"/>
      <c r="I6" s="141"/>
    </row>
    <row r="9" spans="3:9" ht="33.75" customHeight="1">
      <c r="C9" s="147" t="s">
        <v>2</v>
      </c>
      <c r="D9" s="148"/>
      <c r="E9" s="148"/>
      <c r="F9" s="148"/>
      <c r="G9" s="148"/>
      <c r="H9" s="148"/>
      <c r="I9" s="148"/>
    </row>
    <row r="19" spans="5:8" ht="20.25">
      <c r="E19" s="144" t="s">
        <v>3</v>
      </c>
      <c r="F19" s="144"/>
      <c r="G19" s="144"/>
      <c r="H19" s="144"/>
    </row>
    <row r="21" spans="5:7" ht="20.25">
      <c r="E21" s="145">
        <v>43435</v>
      </c>
      <c r="F21" s="146"/>
      <c r="G21" s="146"/>
    </row>
  </sheetData>
  <sheetProtection/>
  <mergeCells count="4">
    <mergeCell ref="C9:I9"/>
    <mergeCell ref="E19:H19"/>
    <mergeCell ref="E21:G21"/>
    <mergeCell ref="K2:K3"/>
  </mergeCells>
  <printOptions/>
  <pageMargins left="1.59" right="1.7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1"/>
  <sheetViews>
    <sheetView zoomScaleSheetLayoutView="100" workbookViewId="0" topLeftCell="A1">
      <selection activeCell="E21" sqref="E21:G21"/>
    </sheetView>
  </sheetViews>
  <sheetFormatPr defaultColWidth="9.00390625" defaultRowHeight="14.25"/>
  <sheetData>
    <row r="2" ht="14.25">
      <c r="K2" s="91" t="s">
        <v>0</v>
      </c>
    </row>
    <row r="3" ht="14.25">
      <c r="K3" s="91"/>
    </row>
    <row r="6" spans="3:9" ht="46.5">
      <c r="C6" s="141"/>
      <c r="D6" s="141"/>
      <c r="E6" s="141"/>
      <c r="F6" s="142" t="s">
        <v>1</v>
      </c>
      <c r="G6" s="141"/>
      <c r="H6" s="141"/>
      <c r="I6" s="141"/>
    </row>
    <row r="9" spans="2:10" ht="33.75" customHeight="1">
      <c r="B9" s="143" t="s">
        <v>4</v>
      </c>
      <c r="C9" s="143"/>
      <c r="D9" s="143"/>
      <c r="E9" s="143"/>
      <c r="F9" s="143"/>
      <c r="G9" s="143"/>
      <c r="H9" s="143"/>
      <c r="I9" s="143"/>
      <c r="J9" s="143"/>
    </row>
    <row r="19" spans="5:8" ht="20.25">
      <c r="E19" s="144" t="s">
        <v>3</v>
      </c>
      <c r="F19" s="144"/>
      <c r="G19" s="144"/>
      <c r="H19" s="144"/>
    </row>
    <row r="21" spans="5:7" ht="20.25">
      <c r="E21" s="145">
        <v>43435</v>
      </c>
      <c r="F21" s="146"/>
      <c r="G21" s="146"/>
    </row>
  </sheetData>
  <sheetProtection/>
  <mergeCells count="4">
    <mergeCell ref="B9:J9"/>
    <mergeCell ref="E19:H19"/>
    <mergeCell ref="E21:G21"/>
    <mergeCell ref="K2:K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pane xSplit="3" ySplit="4" topLeftCell="D5" activePane="bottomRight" state="frozen"/>
      <selection pane="bottomRight" activeCell="A1" sqref="A1:H1"/>
    </sheetView>
  </sheetViews>
  <sheetFormatPr defaultColWidth="9.25390625" defaultRowHeight="14.25"/>
  <cols>
    <col min="1" max="1" width="28.00390625" style="105" customWidth="1"/>
    <col min="2" max="2" width="14.625" style="105" hidden="1" customWidth="1"/>
    <col min="3" max="3" width="13.875" style="105" hidden="1" customWidth="1"/>
    <col min="4" max="4" width="14.625" style="105" customWidth="1"/>
    <col min="5" max="6" width="12.625" style="105" customWidth="1"/>
    <col min="7" max="7" width="12.625" style="106" customWidth="1"/>
    <col min="8" max="8" width="37.625" style="105" customWidth="1"/>
    <col min="9" max="16384" width="9.25390625" style="105" customWidth="1"/>
  </cols>
  <sheetData>
    <row r="1" spans="1:8" ht="34.5" customHeight="1">
      <c r="A1" s="107" t="s">
        <v>5</v>
      </c>
      <c r="B1" s="107"/>
      <c r="C1" s="107"/>
      <c r="D1" s="107"/>
      <c r="E1" s="108"/>
      <c r="F1" s="108"/>
      <c r="G1" s="108"/>
      <c r="H1" s="107"/>
    </row>
    <row r="2" spans="1:8" ht="27" customHeight="1">
      <c r="A2" s="109"/>
      <c r="B2" s="109"/>
      <c r="C2" s="109"/>
      <c r="D2" s="109"/>
      <c r="E2" s="109"/>
      <c r="F2" s="109"/>
      <c r="G2" s="110"/>
      <c r="H2" s="111" t="s">
        <v>6</v>
      </c>
    </row>
    <row r="3" spans="1:8" ht="21.75" customHeight="1">
      <c r="A3" s="112" t="s">
        <v>7</v>
      </c>
      <c r="B3" s="112" t="s">
        <v>8</v>
      </c>
      <c r="C3" s="112"/>
      <c r="D3" s="113" t="s">
        <v>9</v>
      </c>
      <c r="E3" s="112"/>
      <c r="F3" s="114" t="s">
        <v>10</v>
      </c>
      <c r="G3" s="115"/>
      <c r="H3" s="112" t="s">
        <v>11</v>
      </c>
    </row>
    <row r="4" spans="1:8" ht="24.75" customHeight="1">
      <c r="A4" s="112"/>
      <c r="B4" s="116" t="s">
        <v>12</v>
      </c>
      <c r="C4" s="116" t="s">
        <v>13</v>
      </c>
      <c r="D4" s="116" t="s">
        <v>12</v>
      </c>
      <c r="E4" s="116" t="s">
        <v>13</v>
      </c>
      <c r="F4" s="116" t="s">
        <v>12</v>
      </c>
      <c r="G4" s="117" t="s">
        <v>13</v>
      </c>
      <c r="H4" s="112"/>
    </row>
    <row r="5" spans="1:8" ht="17.25" customHeight="1">
      <c r="A5" s="118" t="s">
        <v>14</v>
      </c>
      <c r="B5" s="119">
        <f aca="true" t="shared" si="0" ref="B5:G5">SUM(B6:B20)</f>
        <v>73800</v>
      </c>
      <c r="C5" s="119">
        <v>34753</v>
      </c>
      <c r="D5" s="119">
        <f t="shared" si="0"/>
        <v>79200</v>
      </c>
      <c r="E5" s="120">
        <f t="shared" si="0"/>
        <v>42821</v>
      </c>
      <c r="F5" s="120">
        <f t="shared" si="0"/>
        <v>84100</v>
      </c>
      <c r="G5" s="121">
        <f t="shared" si="0"/>
        <v>46327.65</v>
      </c>
      <c r="H5" s="122" t="s">
        <v>15</v>
      </c>
    </row>
    <row r="6" spans="1:8" ht="17.25" customHeight="1">
      <c r="A6" s="123" t="s">
        <v>16</v>
      </c>
      <c r="B6" s="124">
        <v>30</v>
      </c>
      <c r="C6" s="124"/>
      <c r="D6" s="124">
        <v>30</v>
      </c>
      <c r="E6" s="124"/>
      <c r="F6" s="124">
        <v>30</v>
      </c>
      <c r="G6" s="125"/>
      <c r="H6" s="126"/>
    </row>
    <row r="7" spans="1:8" ht="17.25" customHeight="1">
      <c r="A7" s="123" t="s">
        <v>17</v>
      </c>
      <c r="B7" s="124">
        <v>31400</v>
      </c>
      <c r="C7" s="124">
        <v>5887</v>
      </c>
      <c r="D7" s="124">
        <v>37760</v>
      </c>
      <c r="E7" s="127">
        <v>14160</v>
      </c>
      <c r="F7" s="127">
        <v>39510</v>
      </c>
      <c r="G7" s="125">
        <f>F7*0.375</f>
        <v>14816.25</v>
      </c>
      <c r="H7" s="128"/>
    </row>
    <row r="8" spans="1:8" ht="17.25" customHeight="1">
      <c r="A8" s="123" t="s">
        <v>18</v>
      </c>
      <c r="B8" s="124">
        <v>300</v>
      </c>
      <c r="C8" s="124">
        <v>225</v>
      </c>
      <c r="D8" s="124"/>
      <c r="E8" s="127"/>
      <c r="F8" s="127"/>
      <c r="G8" s="125">
        <f>F8*0.375</f>
        <v>0</v>
      </c>
      <c r="H8" s="128"/>
    </row>
    <row r="9" spans="1:8" ht="17.25" customHeight="1">
      <c r="A9" s="123" t="s">
        <v>19</v>
      </c>
      <c r="B9" s="124">
        <v>13600</v>
      </c>
      <c r="C9" s="124">
        <f>B9*0.75</f>
        <v>10200</v>
      </c>
      <c r="D9" s="124"/>
      <c r="E9" s="127"/>
      <c r="F9" s="127"/>
      <c r="G9" s="125"/>
      <c r="H9" s="128"/>
    </row>
    <row r="10" spans="1:8" ht="17.25" customHeight="1">
      <c r="A10" s="123" t="s">
        <v>20</v>
      </c>
      <c r="B10" s="124">
        <v>7750</v>
      </c>
      <c r="C10" s="124">
        <f aca="true" t="shared" si="1" ref="C10:G10">B10*0.28</f>
        <v>2170</v>
      </c>
      <c r="D10" s="124">
        <v>9200</v>
      </c>
      <c r="E10" s="127">
        <f t="shared" si="1"/>
        <v>2576.0000000000005</v>
      </c>
      <c r="F10" s="127">
        <v>9200</v>
      </c>
      <c r="G10" s="125">
        <f t="shared" si="1"/>
        <v>2576.0000000000005</v>
      </c>
      <c r="H10" s="129"/>
    </row>
    <row r="11" spans="1:8" ht="17.25" customHeight="1">
      <c r="A11" s="123" t="s">
        <v>21</v>
      </c>
      <c r="B11" s="124">
        <v>3520</v>
      </c>
      <c r="C11" s="124">
        <f>B11*0.28</f>
        <v>985.6000000000001</v>
      </c>
      <c r="D11" s="124">
        <v>4930</v>
      </c>
      <c r="E11" s="127">
        <v>1380</v>
      </c>
      <c r="F11" s="127">
        <v>4930</v>
      </c>
      <c r="G11" s="125">
        <f>F11*0.28</f>
        <v>1380.4</v>
      </c>
      <c r="H11" s="129"/>
    </row>
    <row r="12" spans="1:8" ht="17.25" customHeight="1">
      <c r="A12" s="123" t="s">
        <v>22</v>
      </c>
      <c r="B12" s="124">
        <v>6300</v>
      </c>
      <c r="C12" s="124">
        <f aca="true" t="shared" si="2" ref="C12:G12">B12*0.7</f>
        <v>4410</v>
      </c>
      <c r="D12" s="124">
        <v>8500</v>
      </c>
      <c r="E12" s="127">
        <f t="shared" si="2"/>
        <v>5950</v>
      </c>
      <c r="F12" s="127">
        <v>9500</v>
      </c>
      <c r="G12" s="125">
        <f t="shared" si="2"/>
        <v>6650</v>
      </c>
      <c r="H12" s="129"/>
    </row>
    <row r="13" spans="1:8" ht="17.25" customHeight="1">
      <c r="A13" s="123" t="s">
        <v>23</v>
      </c>
      <c r="B13" s="124">
        <v>100</v>
      </c>
      <c r="C13" s="124">
        <f aca="true" t="shared" si="3" ref="C13:G13">B13*0.75</f>
        <v>75</v>
      </c>
      <c r="D13" s="124">
        <v>100</v>
      </c>
      <c r="E13" s="127">
        <f t="shared" si="3"/>
        <v>75</v>
      </c>
      <c r="F13" s="127">
        <v>100</v>
      </c>
      <c r="G13" s="125">
        <f t="shared" si="3"/>
        <v>75</v>
      </c>
      <c r="H13" s="129"/>
    </row>
    <row r="14" spans="1:8" ht="17.25" customHeight="1">
      <c r="A14" s="123" t="s">
        <v>24</v>
      </c>
      <c r="B14" s="124">
        <v>1400</v>
      </c>
      <c r="C14" s="124">
        <v>1400</v>
      </c>
      <c r="D14" s="124">
        <v>5500</v>
      </c>
      <c r="E14" s="124">
        <f aca="true" t="shared" si="4" ref="E14:E17">D14</f>
        <v>5500</v>
      </c>
      <c r="F14" s="124">
        <v>6500</v>
      </c>
      <c r="G14" s="125">
        <f>F14</f>
        <v>6500</v>
      </c>
      <c r="H14" s="129"/>
    </row>
    <row r="15" spans="1:8" ht="17.25" customHeight="1">
      <c r="A15" s="123" t="s">
        <v>25</v>
      </c>
      <c r="B15" s="124">
        <v>3300</v>
      </c>
      <c r="C15" s="124">
        <v>3300</v>
      </c>
      <c r="D15" s="124">
        <v>5500</v>
      </c>
      <c r="E15" s="124">
        <f t="shared" si="4"/>
        <v>5500</v>
      </c>
      <c r="F15" s="124">
        <v>6630</v>
      </c>
      <c r="G15" s="125">
        <f aca="true" t="shared" si="5" ref="G15:G20">F15</f>
        <v>6630</v>
      </c>
      <c r="H15" s="129"/>
    </row>
    <row r="16" spans="1:8" ht="17.25" customHeight="1">
      <c r="A16" s="123" t="s">
        <v>26</v>
      </c>
      <c r="B16" s="124">
        <v>220</v>
      </c>
      <c r="C16" s="124">
        <v>220</v>
      </c>
      <c r="D16" s="124">
        <v>380</v>
      </c>
      <c r="E16" s="124">
        <f t="shared" si="4"/>
        <v>380</v>
      </c>
      <c r="F16" s="124">
        <v>400</v>
      </c>
      <c r="G16" s="125">
        <f t="shared" si="5"/>
        <v>400</v>
      </c>
      <c r="H16" s="129"/>
    </row>
    <row r="17" spans="1:8" ht="17.25" customHeight="1">
      <c r="A17" s="123" t="s">
        <v>27</v>
      </c>
      <c r="B17" s="124">
        <v>2500</v>
      </c>
      <c r="C17" s="124">
        <v>2500</v>
      </c>
      <c r="D17" s="124">
        <v>3400</v>
      </c>
      <c r="E17" s="124">
        <f t="shared" si="4"/>
        <v>3400</v>
      </c>
      <c r="F17" s="124">
        <v>3400</v>
      </c>
      <c r="G17" s="125">
        <f t="shared" si="5"/>
        <v>3400</v>
      </c>
      <c r="H17" s="129"/>
    </row>
    <row r="18" spans="1:8" ht="17.25" customHeight="1">
      <c r="A18" s="123" t="s">
        <v>28</v>
      </c>
      <c r="B18" s="124">
        <v>600</v>
      </c>
      <c r="C18" s="124">
        <v>600</v>
      </c>
      <c r="D18" s="124"/>
      <c r="E18" s="124"/>
      <c r="F18" s="124"/>
      <c r="G18" s="125">
        <f t="shared" si="5"/>
        <v>0</v>
      </c>
      <c r="H18" s="129"/>
    </row>
    <row r="19" spans="1:8" ht="17.25" customHeight="1">
      <c r="A19" s="123" t="s">
        <v>29</v>
      </c>
      <c r="B19" s="124">
        <v>780</v>
      </c>
      <c r="C19" s="124">
        <v>780</v>
      </c>
      <c r="D19" s="124">
        <v>900</v>
      </c>
      <c r="E19" s="124">
        <f aca="true" t="shared" si="6" ref="E19:E24">D19</f>
        <v>900</v>
      </c>
      <c r="F19" s="124">
        <v>900</v>
      </c>
      <c r="G19" s="125">
        <f t="shared" si="5"/>
        <v>900</v>
      </c>
      <c r="H19" s="129"/>
    </row>
    <row r="20" spans="1:8" ht="17.25" customHeight="1">
      <c r="A20" s="123" t="s">
        <v>30</v>
      </c>
      <c r="B20" s="130">
        <v>2000</v>
      </c>
      <c r="C20" s="130">
        <v>2000</v>
      </c>
      <c r="D20" s="130">
        <v>3000</v>
      </c>
      <c r="E20" s="124">
        <f t="shared" si="6"/>
        <v>3000</v>
      </c>
      <c r="F20" s="124">
        <v>3000</v>
      </c>
      <c r="G20" s="125">
        <f t="shared" si="5"/>
        <v>3000</v>
      </c>
      <c r="H20" s="129"/>
    </row>
    <row r="21" spans="1:8" ht="17.25" customHeight="1">
      <c r="A21" s="118" t="s">
        <v>31</v>
      </c>
      <c r="B21" s="119">
        <f aca="true" t="shared" si="7" ref="B21:G21">SUM(B22:B27)</f>
        <v>9200</v>
      </c>
      <c r="C21" s="119">
        <f t="shared" si="7"/>
        <v>9200</v>
      </c>
      <c r="D21" s="119">
        <f t="shared" si="7"/>
        <v>17600</v>
      </c>
      <c r="E21" s="119">
        <f t="shared" si="7"/>
        <v>17600</v>
      </c>
      <c r="F21" s="119">
        <f t="shared" si="7"/>
        <v>14000</v>
      </c>
      <c r="G21" s="121">
        <f t="shared" si="7"/>
        <v>14000</v>
      </c>
      <c r="H21" s="38"/>
    </row>
    <row r="22" spans="1:8" ht="17.25" customHeight="1">
      <c r="A22" s="123" t="s">
        <v>32</v>
      </c>
      <c r="B22" s="124">
        <v>1700</v>
      </c>
      <c r="C22" s="124">
        <v>1700</v>
      </c>
      <c r="D22" s="124">
        <v>2000</v>
      </c>
      <c r="E22" s="127">
        <f t="shared" si="6"/>
        <v>2000</v>
      </c>
      <c r="F22" s="127">
        <v>2400</v>
      </c>
      <c r="G22" s="125">
        <f aca="true" t="shared" si="8" ref="G22:G27">F22</f>
        <v>2400</v>
      </c>
      <c r="H22" s="129"/>
    </row>
    <row r="23" spans="1:8" ht="17.25" customHeight="1">
      <c r="A23" s="123" t="s">
        <v>33</v>
      </c>
      <c r="B23" s="124">
        <v>2900</v>
      </c>
      <c r="C23" s="124">
        <v>2900</v>
      </c>
      <c r="D23" s="124">
        <v>2400</v>
      </c>
      <c r="E23" s="127">
        <f t="shared" si="6"/>
        <v>2400</v>
      </c>
      <c r="F23" s="127">
        <v>4500</v>
      </c>
      <c r="G23" s="125">
        <f t="shared" si="8"/>
        <v>4500</v>
      </c>
      <c r="H23" s="129"/>
    </row>
    <row r="24" spans="1:8" ht="17.25" customHeight="1">
      <c r="A24" s="123" t="s">
        <v>34</v>
      </c>
      <c r="B24" s="124">
        <v>2500</v>
      </c>
      <c r="C24" s="124">
        <v>2500</v>
      </c>
      <c r="D24" s="124">
        <v>4500</v>
      </c>
      <c r="E24" s="127">
        <f t="shared" si="6"/>
        <v>4500</v>
      </c>
      <c r="F24" s="127">
        <v>1000</v>
      </c>
      <c r="G24" s="125">
        <f t="shared" si="8"/>
        <v>1000</v>
      </c>
      <c r="H24" s="129"/>
    </row>
    <row r="25" spans="1:8" ht="17.25" customHeight="1">
      <c r="A25" s="123" t="s">
        <v>35</v>
      </c>
      <c r="B25" s="124"/>
      <c r="C25" s="124"/>
      <c r="D25" s="124"/>
      <c r="E25" s="127"/>
      <c r="F25" s="127"/>
      <c r="G25" s="125">
        <f t="shared" si="8"/>
        <v>0</v>
      </c>
      <c r="H25" s="129"/>
    </row>
    <row r="26" spans="1:8" ht="17.25" customHeight="1">
      <c r="A26" s="123" t="s">
        <v>36</v>
      </c>
      <c r="B26" s="124">
        <v>2100</v>
      </c>
      <c r="C26" s="124">
        <v>2100</v>
      </c>
      <c r="D26" s="124">
        <v>8700</v>
      </c>
      <c r="E26" s="127">
        <f>D26</f>
        <v>8700</v>
      </c>
      <c r="F26" s="127">
        <v>5100</v>
      </c>
      <c r="G26" s="125">
        <f t="shared" si="8"/>
        <v>5100</v>
      </c>
      <c r="H26" s="129"/>
    </row>
    <row r="27" spans="1:8" ht="17.25" customHeight="1">
      <c r="A27" s="123" t="s">
        <v>37</v>
      </c>
      <c r="B27" s="131"/>
      <c r="C27" s="131"/>
      <c r="D27" s="131"/>
      <c r="E27" s="127"/>
      <c r="F27" s="127">
        <v>1000</v>
      </c>
      <c r="G27" s="125">
        <f t="shared" si="8"/>
        <v>1000</v>
      </c>
      <c r="H27" s="129"/>
    </row>
    <row r="28" spans="1:8" ht="17.25" customHeight="1">
      <c r="A28" s="119" t="s">
        <v>38</v>
      </c>
      <c r="B28" s="119">
        <f aca="true" t="shared" si="9" ref="B28:G28">B5+B21</f>
        <v>83000</v>
      </c>
      <c r="C28" s="119">
        <v>43953</v>
      </c>
      <c r="D28" s="119">
        <f t="shared" si="9"/>
        <v>96800</v>
      </c>
      <c r="E28" s="120">
        <f t="shared" si="9"/>
        <v>60421</v>
      </c>
      <c r="F28" s="120">
        <f t="shared" si="9"/>
        <v>98100</v>
      </c>
      <c r="G28" s="121">
        <f t="shared" si="9"/>
        <v>60327.65</v>
      </c>
      <c r="H28" s="132"/>
    </row>
    <row r="29" spans="1:8" ht="17.25" customHeight="1">
      <c r="A29" s="113" t="s">
        <v>39</v>
      </c>
      <c r="B29" s="116" t="s">
        <v>12</v>
      </c>
      <c r="C29" s="113" t="s">
        <v>40</v>
      </c>
      <c r="D29" s="116" t="s">
        <v>12</v>
      </c>
      <c r="E29" s="113" t="s">
        <v>40</v>
      </c>
      <c r="F29" s="116" t="s">
        <v>12</v>
      </c>
      <c r="G29" s="133" t="s">
        <v>40</v>
      </c>
      <c r="H29" s="134"/>
    </row>
    <row r="30" spans="1:8" ht="17.25" customHeight="1">
      <c r="A30" s="135" t="s">
        <v>41</v>
      </c>
      <c r="B30" s="119"/>
      <c r="C30" s="119">
        <f aca="true" t="shared" si="10" ref="C30:G30">SUM(C31:C34)</f>
        <v>30342</v>
      </c>
      <c r="D30" s="119"/>
      <c r="E30" s="119">
        <f t="shared" si="10"/>
        <v>27388</v>
      </c>
      <c r="F30" s="119"/>
      <c r="G30" s="121">
        <f t="shared" si="10"/>
        <v>28263</v>
      </c>
      <c r="H30" s="132"/>
    </row>
    <row r="31" spans="1:8" ht="17.25" customHeight="1">
      <c r="A31" s="136" t="s">
        <v>42</v>
      </c>
      <c r="B31" s="131">
        <v>30</v>
      </c>
      <c r="C31" s="131">
        <f>B31</f>
        <v>30</v>
      </c>
      <c r="D31" s="131">
        <v>30</v>
      </c>
      <c r="E31" s="124">
        <v>30</v>
      </c>
      <c r="F31" s="124">
        <f>F6</f>
        <v>30</v>
      </c>
      <c r="G31" s="125">
        <f>F31</f>
        <v>30</v>
      </c>
      <c r="H31" s="129"/>
    </row>
    <row r="32" spans="1:8" ht="17.25" customHeight="1">
      <c r="A32" s="123" t="s">
        <v>43</v>
      </c>
      <c r="B32" s="131">
        <v>31400</v>
      </c>
      <c r="C32" s="131">
        <f>B32*0.75</f>
        <v>23550</v>
      </c>
      <c r="D32" s="131">
        <v>37760</v>
      </c>
      <c r="E32" s="124">
        <f>D32*0.5</f>
        <v>18880</v>
      </c>
      <c r="F32" s="124">
        <f>F7</f>
        <v>39510</v>
      </c>
      <c r="G32" s="125">
        <f>F32*0.5</f>
        <v>19755</v>
      </c>
      <c r="H32" s="128"/>
    </row>
    <row r="33" spans="1:8" ht="17.25" customHeight="1">
      <c r="A33" s="123" t="s">
        <v>44</v>
      </c>
      <c r="B33" s="131">
        <v>7750</v>
      </c>
      <c r="C33" s="131">
        <f aca="true" t="shared" si="11" ref="C33:G33">B33*0.6</f>
        <v>4650</v>
      </c>
      <c r="D33" s="131">
        <v>9200</v>
      </c>
      <c r="E33" s="131">
        <f t="shared" si="11"/>
        <v>5520</v>
      </c>
      <c r="F33" s="131">
        <f>F10</f>
        <v>9200</v>
      </c>
      <c r="G33" s="137">
        <f t="shared" si="11"/>
        <v>5520</v>
      </c>
      <c r="H33" s="129"/>
    </row>
    <row r="34" spans="1:8" ht="17.25" customHeight="1">
      <c r="A34" s="123" t="s">
        <v>45</v>
      </c>
      <c r="B34" s="131">
        <v>3520</v>
      </c>
      <c r="C34" s="131">
        <f aca="true" t="shared" si="12" ref="C34:G34">B34*0.6</f>
        <v>2112</v>
      </c>
      <c r="D34" s="131">
        <v>4930</v>
      </c>
      <c r="E34" s="131">
        <f t="shared" si="12"/>
        <v>2958</v>
      </c>
      <c r="F34" s="131">
        <f>F11</f>
        <v>4930</v>
      </c>
      <c r="G34" s="137">
        <f t="shared" si="12"/>
        <v>2958</v>
      </c>
      <c r="H34" s="129"/>
    </row>
    <row r="35" spans="1:8" ht="17.25" customHeight="1">
      <c r="A35" s="132" t="s">
        <v>46</v>
      </c>
      <c r="B35" s="119"/>
      <c r="C35" s="119">
        <v>8705</v>
      </c>
      <c r="D35" s="119"/>
      <c r="E35" s="120">
        <f>SUM(E36:E42)</f>
        <v>8990.6</v>
      </c>
      <c r="F35" s="120"/>
      <c r="G35" s="121">
        <f>SUM(G36:G42)</f>
        <v>9509.35</v>
      </c>
      <c r="H35" s="132"/>
    </row>
    <row r="36" spans="1:8" ht="17.25" customHeight="1">
      <c r="A36" s="123" t="s">
        <v>47</v>
      </c>
      <c r="B36" s="131">
        <v>31400</v>
      </c>
      <c r="C36" s="131">
        <f>B36*0.0625</f>
        <v>1962.5</v>
      </c>
      <c r="D36" s="131">
        <v>37760</v>
      </c>
      <c r="E36" s="124">
        <v>4720</v>
      </c>
      <c r="F36" s="124">
        <f>F7</f>
        <v>39510</v>
      </c>
      <c r="G36" s="125">
        <f>F36*0.125</f>
        <v>4938.75</v>
      </c>
      <c r="H36" s="128"/>
    </row>
    <row r="37" spans="1:8" ht="17.25" customHeight="1">
      <c r="A37" s="123" t="s">
        <v>48</v>
      </c>
      <c r="B37" s="131">
        <v>300</v>
      </c>
      <c r="C37" s="131">
        <f aca="true" t="shared" si="13" ref="C37:C41">B37*0.25</f>
        <v>75</v>
      </c>
      <c r="D37" s="131"/>
      <c r="E37" s="124"/>
      <c r="F37" s="124"/>
      <c r="G37" s="125">
        <f>F37*0.125</f>
        <v>0</v>
      </c>
      <c r="H37" s="128"/>
    </row>
    <row r="38" spans="1:8" ht="17.25" customHeight="1">
      <c r="A38" s="123" t="s">
        <v>49</v>
      </c>
      <c r="B38" s="131">
        <v>13600</v>
      </c>
      <c r="C38" s="131">
        <f t="shared" si="13"/>
        <v>3400</v>
      </c>
      <c r="D38" s="131"/>
      <c r="E38" s="124"/>
      <c r="F38" s="124"/>
      <c r="G38" s="125"/>
      <c r="H38" s="129"/>
    </row>
    <row r="39" spans="1:8" ht="17.25" customHeight="1">
      <c r="A39" s="123" t="s">
        <v>50</v>
      </c>
      <c r="B39" s="131">
        <v>7750</v>
      </c>
      <c r="C39" s="131">
        <f aca="true" t="shared" si="14" ref="C39:G39">B39*0.12</f>
        <v>930</v>
      </c>
      <c r="D39" s="131">
        <v>9200</v>
      </c>
      <c r="E39" s="131">
        <f t="shared" si="14"/>
        <v>1104</v>
      </c>
      <c r="F39" s="131">
        <f aca="true" t="shared" si="15" ref="F36:F40">F10</f>
        <v>9200</v>
      </c>
      <c r="G39" s="137">
        <f t="shared" si="14"/>
        <v>1104</v>
      </c>
      <c r="H39" s="129"/>
    </row>
    <row r="40" spans="1:8" ht="17.25" customHeight="1">
      <c r="A40" s="123" t="s">
        <v>51</v>
      </c>
      <c r="B40" s="131">
        <v>3520</v>
      </c>
      <c r="C40" s="131">
        <f aca="true" t="shared" si="16" ref="C40:G40">B40*0.12</f>
        <v>422.4</v>
      </c>
      <c r="D40" s="131">
        <v>4930</v>
      </c>
      <c r="E40" s="131">
        <f t="shared" si="16"/>
        <v>591.6</v>
      </c>
      <c r="F40" s="131">
        <f t="shared" si="15"/>
        <v>4930</v>
      </c>
      <c r="G40" s="137">
        <f t="shared" si="16"/>
        <v>591.6</v>
      </c>
      <c r="H40" s="129"/>
    </row>
    <row r="41" spans="1:8" ht="17.25" customHeight="1">
      <c r="A41" s="136" t="s">
        <v>52</v>
      </c>
      <c r="B41" s="131">
        <v>100</v>
      </c>
      <c r="C41" s="131">
        <f t="shared" si="13"/>
        <v>25</v>
      </c>
      <c r="D41" s="131">
        <v>100</v>
      </c>
      <c r="E41" s="131">
        <f>D41*0.25</f>
        <v>25</v>
      </c>
      <c r="F41" s="131">
        <f>F13</f>
        <v>100</v>
      </c>
      <c r="G41" s="137">
        <f>F41*0.25</f>
        <v>25</v>
      </c>
      <c r="H41" s="129"/>
    </row>
    <row r="42" spans="1:8" ht="17.25" customHeight="1">
      <c r="A42" s="136" t="s">
        <v>53</v>
      </c>
      <c r="B42" s="124">
        <v>6300</v>
      </c>
      <c r="C42" s="124">
        <f aca="true" t="shared" si="17" ref="C42:G42">B42*0.3</f>
        <v>1890</v>
      </c>
      <c r="D42" s="124">
        <v>8500</v>
      </c>
      <c r="E42" s="124">
        <f t="shared" si="17"/>
        <v>2550</v>
      </c>
      <c r="F42" s="124">
        <f>F12</f>
        <v>9500</v>
      </c>
      <c r="G42" s="125">
        <f t="shared" si="17"/>
        <v>2850</v>
      </c>
      <c r="H42" s="129"/>
    </row>
    <row r="43" spans="1:8" ht="17.25" customHeight="1">
      <c r="A43" s="135" t="s">
        <v>54</v>
      </c>
      <c r="B43" s="119">
        <f aca="true" t="shared" si="18" ref="B43:F43">C28+C30+C35</f>
        <v>83000</v>
      </c>
      <c r="C43" s="119"/>
      <c r="D43" s="120">
        <f t="shared" si="18"/>
        <v>96799.6</v>
      </c>
      <c r="E43" s="120"/>
      <c r="F43" s="120">
        <f t="shared" si="18"/>
        <v>98100</v>
      </c>
      <c r="G43" s="121"/>
      <c r="H43" s="132"/>
    </row>
    <row r="44" spans="1:8" ht="15.75">
      <c r="A44" s="138" t="s">
        <v>55</v>
      </c>
      <c r="B44" s="139">
        <v>39100</v>
      </c>
      <c r="C44" s="139"/>
      <c r="D44" s="139">
        <v>46500</v>
      </c>
      <c r="E44" s="139"/>
      <c r="F44" s="139">
        <v>48280</v>
      </c>
      <c r="G44" s="140"/>
      <c r="H44" s="129"/>
    </row>
    <row r="45" spans="1:8" ht="15.75">
      <c r="A45" s="138" t="s">
        <v>56</v>
      </c>
      <c r="B45" s="139">
        <v>36400</v>
      </c>
      <c r="C45" s="139"/>
      <c r="D45" s="139">
        <v>34700</v>
      </c>
      <c r="E45" s="139"/>
      <c r="F45" s="139">
        <v>37720</v>
      </c>
      <c r="G45" s="140"/>
      <c r="H45" s="129"/>
    </row>
    <row r="46" spans="1:8" ht="15.75">
      <c r="A46" s="138" t="s">
        <v>57</v>
      </c>
      <c r="B46" s="139">
        <f>B23+B24+B26</f>
        <v>7500</v>
      </c>
      <c r="C46" s="139"/>
      <c r="D46" s="139">
        <v>15600</v>
      </c>
      <c r="E46" s="139"/>
      <c r="F46" s="139">
        <v>12100</v>
      </c>
      <c r="G46" s="140"/>
      <c r="H46" s="129"/>
    </row>
  </sheetData>
  <sheetProtection/>
  <mergeCells count="6">
    <mergeCell ref="A1:H1"/>
    <mergeCell ref="B3:C3"/>
    <mergeCell ref="D3:E3"/>
    <mergeCell ref="F3:G3"/>
    <mergeCell ref="A3:A4"/>
    <mergeCell ref="H3:H4"/>
  </mergeCells>
  <printOptions horizontalCentered="1" verticalCentered="1"/>
  <pageMargins left="0.39" right="0.39" top="0.51" bottom="0.51" header="0.51" footer="0.31"/>
  <pageSetup firstPageNumber="1" useFirstPageNumber="1" horizontalDpi="600" verticalDpi="600" orientation="landscape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pane xSplit="1" ySplit="4" topLeftCell="B5" activePane="bottomRight" state="frozen"/>
      <selection pane="bottomRight" activeCell="G8" sqref="G8"/>
    </sheetView>
  </sheetViews>
  <sheetFormatPr defaultColWidth="9.00390625" defaultRowHeight="14.25"/>
  <cols>
    <col min="1" max="1" width="29.375" style="0" customWidth="1"/>
    <col min="2" max="3" width="10.625" style="0" customWidth="1"/>
    <col min="4" max="4" width="10.625" style="78" customWidth="1"/>
    <col min="5" max="5" width="26.125" style="0" customWidth="1"/>
    <col min="6" max="7" width="10.625" style="0" customWidth="1"/>
    <col min="8" max="8" width="10.625" style="78" customWidth="1"/>
  </cols>
  <sheetData>
    <row r="1" spans="1:8" ht="20.25">
      <c r="A1" s="80" t="s">
        <v>58</v>
      </c>
      <c r="B1" s="80"/>
      <c r="C1" s="80"/>
      <c r="D1" s="80"/>
      <c r="E1" s="80"/>
      <c r="F1" s="80"/>
      <c r="G1" s="80"/>
      <c r="H1" s="80"/>
    </row>
    <row r="2" spans="3:8" ht="18.75" customHeight="1">
      <c r="C2" s="81"/>
      <c r="D2" s="82"/>
      <c r="E2" s="81"/>
      <c r="H2" s="83" t="s">
        <v>6</v>
      </c>
    </row>
    <row r="3" spans="1:8" s="78" customFormat="1" ht="18.75" customHeight="1">
      <c r="A3" s="84" t="s">
        <v>59</v>
      </c>
      <c r="B3" s="85"/>
      <c r="C3" s="85"/>
      <c r="D3" s="86"/>
      <c r="E3" s="87" t="s">
        <v>60</v>
      </c>
      <c r="F3" s="88"/>
      <c r="G3" s="88"/>
      <c r="H3" s="88"/>
    </row>
    <row r="4" spans="1:8" s="78" customFormat="1" ht="18.75" customHeight="1">
      <c r="A4" s="89" t="s">
        <v>61</v>
      </c>
      <c r="B4" s="87" t="s">
        <v>62</v>
      </c>
      <c r="C4" s="87" t="s">
        <v>63</v>
      </c>
      <c r="D4" s="87" t="s">
        <v>64</v>
      </c>
      <c r="E4" s="89" t="s">
        <v>61</v>
      </c>
      <c r="F4" s="87" t="s">
        <v>62</v>
      </c>
      <c r="G4" s="87" t="s">
        <v>63</v>
      </c>
      <c r="H4" s="87" t="s">
        <v>64</v>
      </c>
    </row>
    <row r="5" spans="1:8" ht="18.75" customHeight="1">
      <c r="A5" s="90" t="s">
        <v>65</v>
      </c>
      <c r="B5" s="91">
        <v>60421</v>
      </c>
      <c r="C5" s="91">
        <v>60328</v>
      </c>
      <c r="D5" s="92">
        <f>C5-B5</f>
        <v>-93</v>
      </c>
      <c r="E5" s="90" t="s">
        <v>66</v>
      </c>
      <c r="F5" s="91">
        <f>F27-F8-F6</f>
        <v>134275</v>
      </c>
      <c r="G5" s="93">
        <f>G27-G8-G6-G7</f>
        <v>146303</v>
      </c>
      <c r="H5" s="92">
        <f>G5-F5</f>
        <v>12028</v>
      </c>
    </row>
    <row r="6" spans="1:8" ht="18.75" customHeight="1">
      <c r="A6" s="90" t="s">
        <v>67</v>
      </c>
      <c r="B6" s="91">
        <f>B7+B11+B20+B21</f>
        <v>110713</v>
      </c>
      <c r="C6" s="91">
        <f>C7+C11+C20+C21</f>
        <v>217105</v>
      </c>
      <c r="D6" s="92">
        <f>D7+D11+D20+D21</f>
        <v>106392</v>
      </c>
      <c r="E6" s="90" t="s">
        <v>68</v>
      </c>
      <c r="F6" s="91">
        <v>46457</v>
      </c>
      <c r="G6" s="93">
        <f>C20</f>
        <v>73005</v>
      </c>
      <c r="H6" s="92">
        <f>G6-F6</f>
        <v>26548</v>
      </c>
    </row>
    <row r="7" spans="1:8" ht="18.75" customHeight="1">
      <c r="A7" s="91" t="s">
        <v>69</v>
      </c>
      <c r="B7" s="91">
        <f>B8+B9+B10</f>
        <v>4756</v>
      </c>
      <c r="C7" s="91">
        <f>C8+C9+C10</f>
        <v>4693</v>
      </c>
      <c r="D7" s="92">
        <f aca="true" t="shared" si="0" ref="D6:D27">C7-B7</f>
        <v>-63</v>
      </c>
      <c r="E7" s="90" t="s">
        <v>70</v>
      </c>
      <c r="F7" s="91"/>
      <c r="G7" s="93">
        <f>C21</f>
        <v>74235</v>
      </c>
      <c r="H7" s="92">
        <f>G7-F7</f>
        <v>74235</v>
      </c>
    </row>
    <row r="8" spans="1:8" s="79" customFormat="1" ht="18.75" customHeight="1">
      <c r="A8" s="94" t="s">
        <v>71</v>
      </c>
      <c r="B8" s="93">
        <v>2396</v>
      </c>
      <c r="C8" s="95">
        <v>2396</v>
      </c>
      <c r="D8" s="92">
        <f t="shared" si="0"/>
        <v>0</v>
      </c>
      <c r="E8" s="90" t="s">
        <v>72</v>
      </c>
      <c r="F8" s="91">
        <f>SUM(F9:F18)</f>
        <v>8902</v>
      </c>
      <c r="G8" s="91">
        <f>SUM(G9:G18)</f>
        <v>10900</v>
      </c>
      <c r="H8" s="92">
        <f aca="true" t="shared" si="1" ref="H8:H26">G8-F8</f>
        <v>1998</v>
      </c>
    </row>
    <row r="9" spans="1:8" s="79" customFormat="1" ht="18.75" customHeight="1">
      <c r="A9" s="94" t="s">
        <v>73</v>
      </c>
      <c r="B9" s="93">
        <v>492</v>
      </c>
      <c r="C9" s="93">
        <v>492</v>
      </c>
      <c r="D9" s="92">
        <f t="shared" si="0"/>
        <v>0</v>
      </c>
      <c r="E9" s="96" t="s">
        <v>74</v>
      </c>
      <c r="F9" s="93">
        <v>45</v>
      </c>
      <c r="G9" s="93">
        <v>45</v>
      </c>
      <c r="H9" s="97">
        <f t="shared" si="1"/>
        <v>0</v>
      </c>
    </row>
    <row r="10" spans="1:8" s="79" customFormat="1" ht="18.75" customHeight="1">
      <c r="A10" s="94" t="s">
        <v>75</v>
      </c>
      <c r="B10" s="93">
        <v>1868</v>
      </c>
      <c r="C10" s="93">
        <v>1805</v>
      </c>
      <c r="D10" s="92">
        <f t="shared" si="0"/>
        <v>-63</v>
      </c>
      <c r="E10" s="96" t="s">
        <v>76</v>
      </c>
      <c r="F10" s="93">
        <v>243</v>
      </c>
      <c r="G10" s="93">
        <v>243</v>
      </c>
      <c r="H10" s="97">
        <f t="shared" si="1"/>
        <v>0</v>
      </c>
    </row>
    <row r="11" spans="1:8" s="79" customFormat="1" ht="18.75" customHeight="1">
      <c r="A11" s="94" t="s">
        <v>77</v>
      </c>
      <c r="B11" s="93">
        <f>SUM(B12:B19)</f>
        <v>59500</v>
      </c>
      <c r="C11" s="93">
        <f>SUM(C12:C19)</f>
        <v>65172</v>
      </c>
      <c r="D11" s="92">
        <f t="shared" si="0"/>
        <v>5672</v>
      </c>
      <c r="E11" s="96" t="s">
        <v>78</v>
      </c>
      <c r="F11" s="93">
        <v>68</v>
      </c>
      <c r="G11" s="93">
        <v>68</v>
      </c>
      <c r="H11" s="97">
        <f t="shared" si="1"/>
        <v>0</v>
      </c>
    </row>
    <row r="12" spans="1:8" s="79" customFormat="1" ht="18.75" customHeight="1">
      <c r="A12" s="94" t="s">
        <v>79</v>
      </c>
      <c r="B12" s="93">
        <v>846</v>
      </c>
      <c r="C12" s="93">
        <v>846</v>
      </c>
      <c r="D12" s="92">
        <f t="shared" si="0"/>
        <v>0</v>
      </c>
      <c r="E12" s="96" t="s">
        <v>80</v>
      </c>
      <c r="F12" s="93">
        <v>120</v>
      </c>
      <c r="G12" s="93">
        <v>120</v>
      </c>
      <c r="H12" s="97">
        <f t="shared" si="1"/>
        <v>0</v>
      </c>
    </row>
    <row r="13" spans="1:8" s="79" customFormat="1" ht="18.75" customHeight="1">
      <c r="A13" s="94" t="s">
        <v>81</v>
      </c>
      <c r="B13" s="93">
        <v>29425</v>
      </c>
      <c r="C13" s="95">
        <v>32597</v>
      </c>
      <c r="D13" s="92">
        <f t="shared" si="0"/>
        <v>3172</v>
      </c>
      <c r="E13" s="96" t="s">
        <v>82</v>
      </c>
      <c r="F13" s="93">
        <v>405</v>
      </c>
      <c r="G13" s="93">
        <v>405</v>
      </c>
      <c r="H13" s="97">
        <f t="shared" si="1"/>
        <v>0</v>
      </c>
    </row>
    <row r="14" spans="1:8" s="79" customFormat="1" ht="18.75" customHeight="1">
      <c r="A14" s="94" t="s">
        <v>83</v>
      </c>
      <c r="B14" s="93">
        <v>10004</v>
      </c>
      <c r="C14" s="93">
        <v>10004</v>
      </c>
      <c r="D14" s="92">
        <f t="shared" si="0"/>
        <v>0</v>
      </c>
      <c r="E14" s="96" t="s">
        <v>84</v>
      </c>
      <c r="F14" s="93">
        <v>80</v>
      </c>
      <c r="G14" s="93">
        <v>80</v>
      </c>
      <c r="H14" s="97">
        <f t="shared" si="1"/>
        <v>0</v>
      </c>
    </row>
    <row r="15" spans="1:8" s="79" customFormat="1" ht="18.75" customHeight="1">
      <c r="A15" s="94" t="s">
        <v>85</v>
      </c>
      <c r="B15" s="93">
        <v>4803</v>
      </c>
      <c r="C15" s="93">
        <v>4390</v>
      </c>
      <c r="D15" s="92">
        <f t="shared" si="0"/>
        <v>-413</v>
      </c>
      <c r="E15" s="96" t="s">
        <v>86</v>
      </c>
      <c r="F15" s="93">
        <v>146</v>
      </c>
      <c r="G15" s="93">
        <v>146</v>
      </c>
      <c r="H15" s="97">
        <f t="shared" si="1"/>
        <v>0</v>
      </c>
    </row>
    <row r="16" spans="1:8" s="79" customFormat="1" ht="18.75" customHeight="1">
      <c r="A16" s="94" t="s">
        <v>87</v>
      </c>
      <c r="B16" s="93">
        <v>10666</v>
      </c>
      <c r="C16" s="93">
        <f>11069+400</f>
        <v>11469</v>
      </c>
      <c r="D16" s="92">
        <f t="shared" si="0"/>
        <v>803</v>
      </c>
      <c r="E16" s="96" t="s">
        <v>88</v>
      </c>
      <c r="F16" s="93"/>
      <c r="G16" s="93"/>
      <c r="H16" s="97">
        <f t="shared" si="1"/>
        <v>0</v>
      </c>
    </row>
    <row r="17" spans="1:8" s="79" customFormat="1" ht="18.75" customHeight="1">
      <c r="A17" s="94" t="s">
        <v>89</v>
      </c>
      <c r="B17" s="93">
        <v>2880</v>
      </c>
      <c r="C17" s="93">
        <v>5011</v>
      </c>
      <c r="D17" s="92">
        <f t="shared" si="0"/>
        <v>2131</v>
      </c>
      <c r="E17" s="96" t="s">
        <v>90</v>
      </c>
      <c r="F17" s="93">
        <v>5190</v>
      </c>
      <c r="G17" s="95">
        <v>5190</v>
      </c>
      <c r="H17" s="97">
        <f t="shared" si="1"/>
        <v>0</v>
      </c>
    </row>
    <row r="18" spans="1:8" s="79" customFormat="1" ht="18.75" customHeight="1">
      <c r="A18" s="96" t="s">
        <v>91</v>
      </c>
      <c r="B18" s="93">
        <v>208</v>
      </c>
      <c r="C18" s="93">
        <v>236</v>
      </c>
      <c r="D18" s="92">
        <f t="shared" si="0"/>
        <v>28</v>
      </c>
      <c r="E18" s="96" t="s">
        <v>92</v>
      </c>
      <c r="F18" s="93">
        <v>2605</v>
      </c>
      <c r="G18" s="93">
        <v>4603</v>
      </c>
      <c r="H18" s="97">
        <f t="shared" si="1"/>
        <v>1998</v>
      </c>
    </row>
    <row r="19" spans="1:8" s="79" customFormat="1" ht="18.75" customHeight="1">
      <c r="A19" s="96" t="s">
        <v>93</v>
      </c>
      <c r="B19" s="93">
        <v>668</v>
      </c>
      <c r="C19" s="95">
        <v>619</v>
      </c>
      <c r="D19" s="92">
        <f t="shared" si="0"/>
        <v>-49</v>
      </c>
      <c r="E19" s="93"/>
      <c r="F19" s="93"/>
      <c r="G19" s="93"/>
      <c r="H19" s="97"/>
    </row>
    <row r="20" spans="1:8" s="79" customFormat="1" ht="18.75" customHeight="1">
      <c r="A20" s="94" t="s">
        <v>94</v>
      </c>
      <c r="B20" s="93">
        <v>46457</v>
      </c>
      <c r="C20" s="93">
        <f>'支出分项'!E5</f>
        <v>73005</v>
      </c>
      <c r="D20" s="92">
        <f t="shared" si="0"/>
        <v>26548</v>
      </c>
      <c r="E20" s="93"/>
      <c r="F20" s="93"/>
      <c r="G20" s="93"/>
      <c r="H20" s="97"/>
    </row>
    <row r="21" spans="1:8" s="79" customFormat="1" ht="18.75" customHeight="1">
      <c r="A21" s="96" t="s">
        <v>95</v>
      </c>
      <c r="B21" s="93"/>
      <c r="C21" s="93">
        <v>74235</v>
      </c>
      <c r="D21" s="92">
        <f t="shared" si="0"/>
        <v>74235</v>
      </c>
      <c r="E21" s="93"/>
      <c r="F21" s="93"/>
      <c r="G21" s="93"/>
      <c r="H21" s="97"/>
    </row>
    <row r="22" spans="1:8" s="79" customFormat="1" ht="18.75" customHeight="1">
      <c r="A22" s="90" t="s">
        <v>96</v>
      </c>
      <c r="B22" s="93">
        <v>4500</v>
      </c>
      <c r="C22" s="93">
        <v>4500</v>
      </c>
      <c r="D22" s="92">
        <f t="shared" si="0"/>
        <v>0</v>
      </c>
      <c r="E22" s="93"/>
      <c r="F22" s="93"/>
      <c r="G22" s="93"/>
      <c r="H22" s="97"/>
    </row>
    <row r="23" spans="1:8" s="79" customFormat="1" ht="18.75" customHeight="1">
      <c r="A23" s="90" t="s">
        <v>97</v>
      </c>
      <c r="B23" s="93">
        <v>9000</v>
      </c>
      <c r="C23" s="95">
        <v>1210</v>
      </c>
      <c r="D23" s="92">
        <f t="shared" si="0"/>
        <v>-7790</v>
      </c>
      <c r="E23" s="93"/>
      <c r="F23" s="93"/>
      <c r="G23" s="93"/>
      <c r="H23" s="97"/>
    </row>
    <row r="24" spans="1:8" s="79" customFormat="1" ht="18.75" customHeight="1">
      <c r="A24" s="90" t="s">
        <v>98</v>
      </c>
      <c r="B24" s="93"/>
      <c r="C24" s="95">
        <v>12300</v>
      </c>
      <c r="D24" s="92">
        <f t="shared" si="0"/>
        <v>12300</v>
      </c>
      <c r="E24" s="93"/>
      <c r="F24" s="93"/>
      <c r="G24" s="93"/>
      <c r="H24" s="97"/>
    </row>
    <row r="25" spans="1:8" s="79" customFormat="1" ht="18.75" customHeight="1">
      <c r="A25" s="90" t="s">
        <v>99</v>
      </c>
      <c r="B25" s="93"/>
      <c r="C25" s="95">
        <v>2000</v>
      </c>
      <c r="D25" s="92">
        <f t="shared" si="0"/>
        <v>2000</v>
      </c>
      <c r="E25" s="93"/>
      <c r="F25" s="93"/>
      <c r="G25" s="93"/>
      <c r="H25" s="97"/>
    </row>
    <row r="26" spans="1:8" s="79" customFormat="1" ht="18.75" customHeight="1">
      <c r="A26" s="90" t="s">
        <v>100</v>
      </c>
      <c r="B26" s="93">
        <v>5000</v>
      </c>
      <c r="C26" s="93">
        <v>7000</v>
      </c>
      <c r="D26" s="92">
        <f t="shared" si="0"/>
        <v>2000</v>
      </c>
      <c r="E26" s="93"/>
      <c r="F26" s="93"/>
      <c r="G26" s="93"/>
      <c r="H26" s="97"/>
    </row>
    <row r="27" spans="1:8" ht="18.75" customHeight="1">
      <c r="A27" s="98" t="s">
        <v>101</v>
      </c>
      <c r="B27" s="99">
        <f>B5+B6+B22+B23+B24+B25+B26</f>
        <v>189634</v>
      </c>
      <c r="C27" s="99">
        <f>C5+C6+C22+C23+C24+C25+C26</f>
        <v>304443</v>
      </c>
      <c r="D27" s="92">
        <f t="shared" si="0"/>
        <v>114809</v>
      </c>
      <c r="E27" s="100" t="s">
        <v>102</v>
      </c>
      <c r="F27" s="99">
        <f>B27</f>
        <v>189634</v>
      </c>
      <c r="G27" s="91">
        <f>C27</f>
        <v>304443</v>
      </c>
      <c r="H27" s="92">
        <f>G27-F27</f>
        <v>114809</v>
      </c>
    </row>
    <row r="28" spans="1:6" ht="18.75" customHeight="1">
      <c r="A28" s="101"/>
      <c r="B28" s="2"/>
      <c r="C28" s="60"/>
      <c r="D28" s="102"/>
      <c r="E28" s="103"/>
      <c r="F28" s="2"/>
    </row>
    <row r="29" ht="18.75" customHeight="1">
      <c r="A29" t="s">
        <v>103</v>
      </c>
    </row>
    <row r="30" ht="18.75" customHeight="1">
      <c r="A30" t="s">
        <v>104</v>
      </c>
    </row>
    <row r="31" ht="18.75" customHeight="1">
      <c r="A31" t="s">
        <v>105</v>
      </c>
    </row>
    <row r="32" ht="18.75" customHeight="1">
      <c r="A32" t="s">
        <v>106</v>
      </c>
    </row>
    <row r="33" ht="18.75" customHeight="1">
      <c r="A33" t="s">
        <v>107</v>
      </c>
    </row>
    <row r="34" ht="18.75" customHeight="1">
      <c r="A34" t="s">
        <v>108</v>
      </c>
    </row>
    <row r="35" ht="18.75" customHeight="1">
      <c r="A35" t="s">
        <v>109</v>
      </c>
    </row>
    <row r="36" ht="18.75" customHeight="1">
      <c r="A36" t="s">
        <v>110</v>
      </c>
    </row>
    <row r="37" ht="18.75" customHeight="1">
      <c r="A37" t="s">
        <v>111</v>
      </c>
    </row>
    <row r="38" ht="18.75" customHeight="1">
      <c r="A38" t="s">
        <v>112</v>
      </c>
    </row>
    <row r="39" ht="18.75" customHeight="1">
      <c r="A39" t="s">
        <v>113</v>
      </c>
    </row>
    <row r="40" spans="1:8" s="60" customFormat="1" ht="18.75" customHeight="1">
      <c r="A40" s="2" t="s">
        <v>114</v>
      </c>
      <c r="D40" s="102"/>
      <c r="H40" s="102"/>
    </row>
    <row r="41" spans="1:8" s="60" customFormat="1" ht="18.75" customHeight="1">
      <c r="A41" s="2" t="s">
        <v>115</v>
      </c>
      <c r="D41" s="102"/>
      <c r="H41" s="102"/>
    </row>
    <row r="42" spans="1:8" s="60" customFormat="1" ht="18.75" customHeight="1">
      <c r="A42" s="2" t="s">
        <v>116</v>
      </c>
      <c r="D42" s="102"/>
      <c r="H42" s="102"/>
    </row>
    <row r="43" spans="1:8" s="60" customFormat="1" ht="18.75" customHeight="1">
      <c r="A43" s="2" t="s">
        <v>117</v>
      </c>
      <c r="D43" s="102"/>
      <c r="H43" s="102"/>
    </row>
    <row r="44" spans="1:8" s="2" customFormat="1" ht="18.75" customHeight="1">
      <c r="A44" s="2" t="s">
        <v>118</v>
      </c>
      <c r="B44" s="60"/>
      <c r="C44" s="60"/>
      <c r="D44" s="102"/>
      <c r="E44" s="60"/>
      <c r="F44" s="60"/>
      <c r="G44" s="60"/>
      <c r="H44" s="3"/>
    </row>
    <row r="45" spans="1:8" ht="76.5" customHeight="1">
      <c r="A45" s="104" t="s">
        <v>119</v>
      </c>
      <c r="B45" s="104"/>
      <c r="C45" s="104"/>
      <c r="D45" s="104"/>
      <c r="E45" s="104"/>
      <c r="F45" s="104"/>
      <c r="G45" s="104"/>
      <c r="H45" s="104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</sheetData>
  <sheetProtection/>
  <mergeCells count="5">
    <mergeCell ref="A1:H1"/>
    <mergeCell ref="C2:E2"/>
    <mergeCell ref="A3:D3"/>
    <mergeCell ref="E3:H3"/>
    <mergeCell ref="A45:H45"/>
  </mergeCells>
  <printOptions horizontalCentered="1"/>
  <pageMargins left="0.2" right="0.2" top="0.43" bottom="0.46" header="0.31" footer="0.32"/>
  <pageSetup firstPageNumber="3" useFirstPageNumber="1" horizontalDpi="600" verticalDpi="600" orientation="landscape" paperSize="9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="92" zoomScaleNormal="92" workbookViewId="0" topLeftCell="A1">
      <pane xSplit="1" ySplit="1" topLeftCell="B2" activePane="bottomRight" state="frozen"/>
      <selection pane="bottomRight" activeCell="A16" sqref="A16"/>
    </sheetView>
  </sheetViews>
  <sheetFormatPr defaultColWidth="9.00390625" defaultRowHeight="14.25"/>
  <cols>
    <col min="1" max="1" width="41.375" style="62" customWidth="1"/>
    <col min="2" max="4" width="28.625" style="62" customWidth="1"/>
    <col min="5" max="5" width="6.00390625" style="63" customWidth="1"/>
    <col min="6" max="6" width="9.25390625" style="63" customWidth="1"/>
    <col min="7" max="7" width="7.00390625" style="63" customWidth="1"/>
    <col min="8" max="8" width="11.125" style="63" customWidth="1"/>
    <col min="9" max="9" width="6.125" style="63" customWidth="1"/>
    <col min="10" max="10" width="5.75390625" style="63" customWidth="1"/>
    <col min="11" max="16384" width="9.00390625" style="62" customWidth="1"/>
  </cols>
  <sheetData>
    <row r="1" spans="1:4" ht="24.75" customHeight="1">
      <c r="A1" s="64" t="s">
        <v>120</v>
      </c>
      <c r="B1" s="65"/>
      <c r="C1" s="65"/>
      <c r="D1" s="65"/>
    </row>
    <row r="2" spans="1:4" ht="24.75" customHeight="1">
      <c r="A2" s="64"/>
      <c r="B2" s="65"/>
      <c r="C2" s="65"/>
      <c r="D2" s="65"/>
    </row>
    <row r="3" ht="24.75" customHeight="1">
      <c r="D3" s="62" t="s">
        <v>6</v>
      </c>
    </row>
    <row r="4" spans="1:4" ht="27.75" customHeight="1">
      <c r="A4" s="66" t="s">
        <v>121</v>
      </c>
      <c r="B4" s="66" t="s">
        <v>39</v>
      </c>
      <c r="C4" s="66" t="s">
        <v>122</v>
      </c>
      <c r="D4" s="66" t="s">
        <v>11</v>
      </c>
    </row>
    <row r="5" spans="1:4" ht="27.75" customHeight="1">
      <c r="A5" s="66" t="s">
        <v>123</v>
      </c>
      <c r="B5" s="67" t="s">
        <v>124</v>
      </c>
      <c r="C5" s="66">
        <v>110</v>
      </c>
      <c r="D5" s="66" t="s">
        <v>125</v>
      </c>
    </row>
    <row r="6" spans="1:4" ht="27.75" customHeight="1">
      <c r="A6" s="67" t="s">
        <v>126</v>
      </c>
      <c r="B6" s="68" t="s">
        <v>127</v>
      </c>
      <c r="C6" s="68">
        <v>186</v>
      </c>
      <c r="D6" s="66" t="s">
        <v>125</v>
      </c>
    </row>
    <row r="7" spans="1:4" ht="27.75" customHeight="1">
      <c r="A7" s="67" t="s">
        <v>128</v>
      </c>
      <c r="B7" s="67" t="s">
        <v>129</v>
      </c>
      <c r="C7" s="68">
        <v>60</v>
      </c>
      <c r="D7" s="66" t="s">
        <v>125</v>
      </c>
    </row>
    <row r="8" spans="1:4" ht="27.75" customHeight="1">
      <c r="A8" s="66" t="s">
        <v>123</v>
      </c>
      <c r="B8" s="68" t="s">
        <v>130</v>
      </c>
      <c r="C8" s="68">
        <v>354</v>
      </c>
      <c r="D8" s="66" t="s">
        <v>125</v>
      </c>
    </row>
    <row r="9" spans="1:4" ht="27.75" customHeight="1">
      <c r="A9" s="67" t="s">
        <v>131</v>
      </c>
      <c r="B9" s="67" t="s">
        <v>132</v>
      </c>
      <c r="C9" s="68">
        <v>400</v>
      </c>
      <c r="D9" s="66" t="s">
        <v>125</v>
      </c>
    </row>
    <row r="10" spans="1:4" ht="27.75" customHeight="1">
      <c r="A10" s="67" t="s">
        <v>133</v>
      </c>
      <c r="B10" s="69" t="s">
        <v>134</v>
      </c>
      <c r="C10" s="68">
        <v>100</v>
      </c>
      <c r="D10" s="66" t="s">
        <v>125</v>
      </c>
    </row>
    <row r="11" spans="1:10" s="61" customFormat="1" ht="27.75" customHeight="1">
      <c r="A11" s="70"/>
      <c r="B11" s="70" t="s">
        <v>135</v>
      </c>
      <c r="C11" s="71">
        <f>SUM(C5:C10)</f>
        <v>1210</v>
      </c>
      <c r="D11" s="72"/>
      <c r="E11" s="73"/>
      <c r="F11" s="73"/>
      <c r="G11" s="73"/>
      <c r="H11" s="73"/>
      <c r="I11" s="73"/>
      <c r="J11" s="73"/>
    </row>
    <row r="12" spans="1:4" ht="27.75" customHeight="1">
      <c r="A12" s="74" t="s">
        <v>136</v>
      </c>
      <c r="B12" s="75" t="s">
        <v>137</v>
      </c>
      <c r="C12" s="68">
        <v>7300</v>
      </c>
      <c r="D12" s="68" t="s">
        <v>138</v>
      </c>
    </row>
    <row r="13" spans="1:10" s="61" customFormat="1" ht="27.75" customHeight="1">
      <c r="A13" s="70"/>
      <c r="B13" s="76" t="s">
        <v>139</v>
      </c>
      <c r="C13" s="71">
        <f>SUM(C12:C12)</f>
        <v>7300</v>
      </c>
      <c r="D13" s="71"/>
      <c r="E13" s="73"/>
      <c r="F13" s="73"/>
      <c r="G13" s="73"/>
      <c r="H13" s="73"/>
      <c r="I13" s="73"/>
      <c r="J13" s="73"/>
    </row>
    <row r="14" spans="1:10" s="61" customFormat="1" ht="27.75" customHeight="1">
      <c r="A14" s="71"/>
      <c r="B14" s="76" t="s">
        <v>140</v>
      </c>
      <c r="C14" s="71">
        <f>C11+C13</f>
        <v>8510</v>
      </c>
      <c r="D14" s="71"/>
      <c r="E14" s="73"/>
      <c r="F14" s="73"/>
      <c r="G14" s="73"/>
      <c r="H14" s="73"/>
      <c r="I14" s="73"/>
      <c r="J14" s="73"/>
    </row>
    <row r="15" spans="1:3" ht="27.75" customHeight="1">
      <c r="A15" s="77" t="s">
        <v>141</v>
      </c>
      <c r="B15" s="77"/>
      <c r="C15" s="77"/>
    </row>
    <row r="16" ht="27.75" customHeight="1">
      <c r="A16" s="77" t="s">
        <v>142</v>
      </c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sheetProtection/>
  <mergeCells count="1">
    <mergeCell ref="A1:D1"/>
  </mergeCells>
  <printOptions horizontalCentered="1"/>
  <pageMargins left="0.28" right="0.28" top="0.78" bottom="0.35" header="0.39" footer="0.2"/>
  <pageSetup firstPageNumber="5" useFirstPageNumber="1" horizontalDpi="600" verticalDpi="600" orientation="landscape" paperSize="9" scale="95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pane xSplit="1" ySplit="4" topLeftCell="B20" activePane="bottomRight" state="frozen"/>
      <selection pane="bottomRight" activeCell="D11" sqref="D11"/>
    </sheetView>
  </sheetViews>
  <sheetFormatPr defaultColWidth="9.00390625" defaultRowHeight="14.25"/>
  <cols>
    <col min="1" max="1" width="27.375" style="32" customWidth="1"/>
    <col min="2" max="3" width="12.625" style="32" customWidth="1"/>
    <col min="4" max="4" width="12.625" style="45" customWidth="1"/>
    <col min="5" max="8" width="12.625" style="32" customWidth="1"/>
    <col min="9" max="16384" width="9.00390625" style="32" customWidth="1"/>
  </cols>
  <sheetData>
    <row r="1" spans="1:8" s="32" customFormat="1" ht="28.5" customHeight="1">
      <c r="A1" s="33" t="s">
        <v>143</v>
      </c>
      <c r="B1" s="34"/>
      <c r="C1" s="34"/>
      <c r="D1" s="46"/>
      <c r="E1" s="34"/>
      <c r="F1" s="34"/>
      <c r="G1" s="34"/>
      <c r="H1" s="34"/>
    </row>
    <row r="2" spans="3:8" s="32" customFormat="1" ht="19.5" customHeight="1">
      <c r="C2" s="36"/>
      <c r="D2" s="36"/>
      <c r="E2" s="36"/>
      <c r="F2" s="36"/>
      <c r="G2" s="36"/>
      <c r="H2" s="37" t="s">
        <v>6</v>
      </c>
    </row>
    <row r="3" spans="1:8" s="32" customFormat="1" ht="30" customHeight="1">
      <c r="A3" s="47" t="s">
        <v>144</v>
      </c>
      <c r="B3" s="48" t="s">
        <v>145</v>
      </c>
      <c r="C3" s="48" t="s">
        <v>146</v>
      </c>
      <c r="D3" s="49" t="s">
        <v>147</v>
      </c>
      <c r="E3" s="50" t="s">
        <v>148</v>
      </c>
      <c r="F3" s="51" t="s">
        <v>149</v>
      </c>
      <c r="G3" s="52"/>
      <c r="H3" s="48" t="s">
        <v>150</v>
      </c>
    </row>
    <row r="4" spans="1:8" s="32" customFormat="1" ht="30" customHeight="1">
      <c r="A4" s="53"/>
      <c r="B4" s="54"/>
      <c r="C4" s="54"/>
      <c r="D4" s="55"/>
      <c r="E4" s="56"/>
      <c r="F4" s="57" t="s">
        <v>151</v>
      </c>
      <c r="G4" s="57" t="s">
        <v>152</v>
      </c>
      <c r="H4" s="54"/>
    </row>
    <row r="5" spans="1:8" s="32" customFormat="1" ht="33.75" customHeight="1">
      <c r="A5" s="58" t="s">
        <v>153</v>
      </c>
      <c r="B5" s="41">
        <v>21448.71</v>
      </c>
      <c r="C5" s="41">
        <f>D5+E5+F5+G5</f>
        <v>-975.66</v>
      </c>
      <c r="D5" s="41">
        <f>30.74-1876.02+15</f>
        <v>-1830.28</v>
      </c>
      <c r="E5" s="41">
        <v>192</v>
      </c>
      <c r="F5" s="41">
        <v>15</v>
      </c>
      <c r="G5" s="41">
        <f>645.66+1.96</f>
        <v>647.62</v>
      </c>
      <c r="H5" s="41">
        <f>B5+C5</f>
        <v>20473.05</v>
      </c>
    </row>
    <row r="6" spans="1:8" s="32" customFormat="1" ht="33.75" customHeight="1">
      <c r="A6" s="58" t="s">
        <v>154</v>
      </c>
      <c r="B6" s="41">
        <v>151</v>
      </c>
      <c r="C6" s="41">
        <f aca="true" t="shared" si="0" ref="C6:C25">D6+E6+F6+G6</f>
        <v>2</v>
      </c>
      <c r="D6" s="41">
        <v>2</v>
      </c>
      <c r="E6" s="41"/>
      <c r="F6" s="41"/>
      <c r="G6" s="41"/>
      <c r="H6" s="41">
        <f aca="true" t="shared" si="1" ref="H6:H26">B6+C6</f>
        <v>153</v>
      </c>
    </row>
    <row r="7" spans="1:8" s="32" customFormat="1" ht="33.75" customHeight="1">
      <c r="A7" s="58" t="s">
        <v>155</v>
      </c>
      <c r="B7" s="41">
        <f>5047.02+430.8</f>
        <v>5477.820000000001</v>
      </c>
      <c r="C7" s="41">
        <f t="shared" si="0"/>
        <v>-4432.8099999999995</v>
      </c>
      <c r="D7" s="41">
        <f>131.02-1603.48</f>
        <v>-1472.46</v>
      </c>
      <c r="E7" s="41">
        <v>-2684.35</v>
      </c>
      <c r="F7" s="41">
        <f>114-430.8</f>
        <v>-316.8</v>
      </c>
      <c r="G7" s="41">
        <v>40.8</v>
      </c>
      <c r="H7" s="41">
        <f t="shared" si="1"/>
        <v>1045.0100000000011</v>
      </c>
    </row>
    <row r="8" spans="1:8" s="32" customFormat="1" ht="33.75" customHeight="1">
      <c r="A8" s="58" t="s">
        <v>156</v>
      </c>
      <c r="B8" s="41">
        <f>34645.34+2058</f>
        <v>36703.34</v>
      </c>
      <c r="C8" s="41">
        <f t="shared" si="0"/>
        <v>5741.97</v>
      </c>
      <c r="D8" s="41">
        <v>22.92</v>
      </c>
      <c r="E8" s="41"/>
      <c r="F8" s="41">
        <f>3072-2058</f>
        <v>1014</v>
      </c>
      <c r="G8" s="41">
        <v>4705.05</v>
      </c>
      <c r="H8" s="41">
        <f t="shared" si="1"/>
        <v>42445.31</v>
      </c>
    </row>
    <row r="9" spans="1:8" s="32" customFormat="1" ht="33.75" customHeight="1">
      <c r="A9" s="58" t="s">
        <v>157</v>
      </c>
      <c r="B9" s="41">
        <v>188.97</v>
      </c>
      <c r="C9" s="41">
        <f t="shared" si="0"/>
        <v>1750.04</v>
      </c>
      <c r="D9" s="41">
        <v>860</v>
      </c>
      <c r="E9" s="41"/>
      <c r="F9" s="41"/>
      <c r="G9" s="41">
        <v>890.04</v>
      </c>
      <c r="H9" s="41">
        <f t="shared" si="1"/>
        <v>1939.01</v>
      </c>
    </row>
    <row r="10" spans="1:8" s="32" customFormat="1" ht="33.75" customHeight="1">
      <c r="A10" s="58" t="s">
        <v>158</v>
      </c>
      <c r="B10" s="41">
        <v>2286.65</v>
      </c>
      <c r="C10" s="41">
        <f t="shared" si="0"/>
        <v>907.62</v>
      </c>
      <c r="D10" s="41">
        <f>617+5</f>
        <v>622</v>
      </c>
      <c r="E10" s="41"/>
      <c r="F10" s="41"/>
      <c r="G10" s="41">
        <v>285.62</v>
      </c>
      <c r="H10" s="41">
        <f t="shared" si="1"/>
        <v>3194.27</v>
      </c>
    </row>
    <row r="11" spans="1:8" s="32" customFormat="1" ht="33.75" customHeight="1">
      <c r="A11" s="58" t="s">
        <v>159</v>
      </c>
      <c r="B11" s="41">
        <f>22849+30147.57</f>
        <v>52996.57</v>
      </c>
      <c r="C11" s="41">
        <f t="shared" si="0"/>
        <v>35869.099</v>
      </c>
      <c r="D11" s="41">
        <f>7000.519+160-3000+110</f>
        <v>4270.519</v>
      </c>
      <c r="E11" s="41"/>
      <c r="F11" s="41">
        <f>63060+200-30147.57-12712.5</f>
        <v>20399.93</v>
      </c>
      <c r="G11" s="41">
        <v>11198.65</v>
      </c>
      <c r="H11" s="41">
        <f t="shared" si="1"/>
        <v>88865.669</v>
      </c>
    </row>
    <row r="12" spans="1:8" s="32" customFormat="1" ht="33.75" customHeight="1">
      <c r="A12" s="58" t="s">
        <v>160</v>
      </c>
      <c r="B12" s="41">
        <f>14532.17+12808.7</f>
        <v>27340.870000000003</v>
      </c>
      <c r="C12" s="41">
        <f t="shared" si="0"/>
        <v>11634.201</v>
      </c>
      <c r="D12" s="41">
        <f>-1983.179+1603.48</f>
        <v>-379.69900000000007</v>
      </c>
      <c r="E12" s="41">
        <f>-2564.35+2684.35</f>
        <v>120</v>
      </c>
      <c r="F12" s="41">
        <f>5019-12808.7+12712.5</f>
        <v>4922.799999999999</v>
      </c>
      <c r="G12" s="41">
        <v>6971.1</v>
      </c>
      <c r="H12" s="41">
        <f t="shared" si="1"/>
        <v>38975.071</v>
      </c>
    </row>
    <row r="13" spans="1:8" s="32" customFormat="1" ht="33.75" customHeight="1">
      <c r="A13" s="58" t="s">
        <v>161</v>
      </c>
      <c r="B13" s="41">
        <v>50</v>
      </c>
      <c r="C13" s="41">
        <f t="shared" si="0"/>
        <v>7553.98</v>
      </c>
      <c r="D13" s="41">
        <v>8</v>
      </c>
      <c r="E13" s="41"/>
      <c r="F13" s="41"/>
      <c r="G13" s="41">
        <v>7545.98</v>
      </c>
      <c r="H13" s="41">
        <f t="shared" si="1"/>
        <v>7603.98</v>
      </c>
    </row>
    <row r="14" spans="1:8" s="32" customFormat="1" ht="33.75" customHeight="1">
      <c r="A14" s="58" t="s">
        <v>162</v>
      </c>
      <c r="B14" s="41">
        <f>68114.68-63947.82</f>
        <v>4166.859999999993</v>
      </c>
      <c r="C14" s="41">
        <f t="shared" si="0"/>
        <v>11713.64</v>
      </c>
      <c r="D14" s="41">
        <f>7643.67+406</f>
        <v>8049.67</v>
      </c>
      <c r="E14" s="41"/>
      <c r="F14" s="41"/>
      <c r="G14" s="41">
        <v>3663.97</v>
      </c>
      <c r="H14" s="41">
        <f t="shared" si="1"/>
        <v>15880.499999999993</v>
      </c>
    </row>
    <row r="15" spans="1:8" s="32" customFormat="1" ht="33.75" customHeight="1">
      <c r="A15" s="58" t="s">
        <v>163</v>
      </c>
      <c r="B15" s="41">
        <f>15159.4+1012</f>
        <v>16171.4</v>
      </c>
      <c r="C15" s="41">
        <f t="shared" si="0"/>
        <v>19467.260000000002</v>
      </c>
      <c r="D15" s="41">
        <f>872.63-100</f>
        <v>772.63</v>
      </c>
      <c r="E15" s="41"/>
      <c r="F15" s="41">
        <f>1525-1012</f>
        <v>513</v>
      </c>
      <c r="G15" s="41">
        <v>18181.63</v>
      </c>
      <c r="H15" s="41">
        <f t="shared" si="1"/>
        <v>35638.66</v>
      </c>
    </row>
    <row r="16" spans="1:8" s="32" customFormat="1" ht="33.75" customHeight="1">
      <c r="A16" s="58" t="s">
        <v>164</v>
      </c>
      <c r="B16" s="41">
        <v>2172.5</v>
      </c>
      <c r="C16" s="41">
        <f t="shared" si="0"/>
        <v>1697.01</v>
      </c>
      <c r="D16" s="41">
        <f>100+53.67</f>
        <v>153.67000000000002</v>
      </c>
      <c r="E16" s="41"/>
      <c r="F16" s="41"/>
      <c r="G16" s="41">
        <v>1543.34</v>
      </c>
      <c r="H16" s="41">
        <f t="shared" si="1"/>
        <v>3869.51</v>
      </c>
    </row>
    <row r="17" spans="1:8" s="32" customFormat="1" ht="33.75" customHeight="1">
      <c r="A17" s="58" t="s">
        <v>165</v>
      </c>
      <c r="B17" s="41">
        <v>815.79</v>
      </c>
      <c r="C17" s="41">
        <f t="shared" si="0"/>
        <v>2038.3</v>
      </c>
      <c r="D17" s="41">
        <v>20</v>
      </c>
      <c r="E17" s="41">
        <v>150</v>
      </c>
      <c r="F17" s="41"/>
      <c r="G17" s="41">
        <v>1868.3</v>
      </c>
      <c r="H17" s="41">
        <f t="shared" si="1"/>
        <v>2854.09</v>
      </c>
    </row>
    <row r="18" spans="1:8" s="32" customFormat="1" ht="33.75" customHeight="1">
      <c r="A18" s="58" t="s">
        <v>166</v>
      </c>
      <c r="B18" s="41">
        <v>231.45</v>
      </c>
      <c r="C18" s="41">
        <f t="shared" si="0"/>
        <v>1379.08</v>
      </c>
      <c r="D18" s="41"/>
      <c r="E18" s="41"/>
      <c r="F18" s="41"/>
      <c r="G18" s="41">
        <v>1379.08</v>
      </c>
      <c r="H18" s="41">
        <f t="shared" si="1"/>
        <v>1610.53</v>
      </c>
    </row>
    <row r="19" spans="1:8" s="32" customFormat="1" ht="33.75" customHeight="1">
      <c r="A19" s="58" t="s">
        <v>167</v>
      </c>
      <c r="B19" s="41">
        <v>9</v>
      </c>
      <c r="C19" s="41">
        <f t="shared" si="0"/>
        <v>4524.55</v>
      </c>
      <c r="D19" s="41"/>
      <c r="E19" s="41"/>
      <c r="F19" s="41"/>
      <c r="G19" s="41">
        <v>4524.55</v>
      </c>
      <c r="H19" s="41">
        <f t="shared" si="1"/>
        <v>4533.55</v>
      </c>
    </row>
    <row r="20" spans="1:8" s="32" customFormat="1" ht="33.75" customHeight="1">
      <c r="A20" s="58" t="s">
        <v>168</v>
      </c>
      <c r="B20" s="41">
        <v>12690.03</v>
      </c>
      <c r="C20" s="41">
        <f t="shared" si="0"/>
        <v>14925.849999999999</v>
      </c>
      <c r="D20" s="41">
        <f>2888.7-15-160+2990-53.67</f>
        <v>5650.03</v>
      </c>
      <c r="E20" s="41">
        <v>-1377.65</v>
      </c>
      <c r="F20" s="41"/>
      <c r="G20" s="41">
        <v>10653.47</v>
      </c>
      <c r="H20" s="41">
        <f t="shared" si="1"/>
        <v>27615.879999999997</v>
      </c>
    </row>
    <row r="21" spans="1:8" s="32" customFormat="1" ht="33.75" customHeight="1">
      <c r="A21" s="58" t="s">
        <v>169</v>
      </c>
      <c r="B21" s="41">
        <v>230.54</v>
      </c>
      <c r="C21" s="41">
        <f t="shared" si="0"/>
        <v>135.8</v>
      </c>
      <c r="D21" s="41"/>
      <c r="E21" s="41"/>
      <c r="F21" s="41"/>
      <c r="G21" s="41">
        <v>135.8</v>
      </c>
      <c r="H21" s="41">
        <f t="shared" si="1"/>
        <v>366.34000000000003</v>
      </c>
    </row>
    <row r="22" spans="1:8" s="32" customFormat="1" ht="33.75" customHeight="1">
      <c r="A22" s="58" t="s">
        <v>170</v>
      </c>
      <c r="B22" s="41">
        <v>1350</v>
      </c>
      <c r="C22" s="41">
        <f t="shared" si="0"/>
        <v>1751</v>
      </c>
      <c r="D22" s="41">
        <v>1751</v>
      </c>
      <c r="E22" s="41"/>
      <c r="F22" s="41"/>
      <c r="G22" s="41"/>
      <c r="H22" s="41">
        <f t="shared" si="1"/>
        <v>3101</v>
      </c>
    </row>
    <row r="23" spans="1:8" s="32" customFormat="1" ht="33.75" customHeight="1">
      <c r="A23" s="58" t="s">
        <v>171</v>
      </c>
      <c r="B23" s="41">
        <v>60.4</v>
      </c>
      <c r="C23" s="41">
        <f t="shared" si="0"/>
        <v>0</v>
      </c>
      <c r="D23" s="41"/>
      <c r="E23" s="41"/>
      <c r="F23" s="41"/>
      <c r="G23" s="41"/>
      <c r="H23" s="41">
        <f t="shared" si="1"/>
        <v>60.4</v>
      </c>
    </row>
    <row r="24" spans="1:8" s="32" customFormat="1" ht="33.75" customHeight="1">
      <c r="A24" s="59" t="s">
        <v>172</v>
      </c>
      <c r="B24" s="41">
        <v>4374</v>
      </c>
      <c r="C24" s="41">
        <f t="shared" si="0"/>
        <v>0</v>
      </c>
      <c r="D24" s="41"/>
      <c r="E24" s="41"/>
      <c r="F24" s="41"/>
      <c r="G24" s="41"/>
      <c r="H24" s="41">
        <f t="shared" si="1"/>
        <v>4374</v>
      </c>
    </row>
    <row r="25" spans="1:8" s="32" customFormat="1" ht="33.75" customHeight="1">
      <c r="A25" s="58" t="s">
        <v>173</v>
      </c>
      <c r="B25" s="41">
        <v>4375</v>
      </c>
      <c r="C25" s="41">
        <f t="shared" si="0"/>
        <v>-2872</v>
      </c>
      <c r="D25" s="41">
        <v>-2872</v>
      </c>
      <c r="E25" s="41"/>
      <c r="F25" s="41"/>
      <c r="G25" s="41"/>
      <c r="H25" s="41">
        <f t="shared" si="1"/>
        <v>1503</v>
      </c>
    </row>
    <row r="26" spans="1:8" s="32" customFormat="1" ht="33.75" customHeight="1">
      <c r="A26" s="43" t="s">
        <v>174</v>
      </c>
      <c r="B26" s="44">
        <f>SUM(B5:B25)</f>
        <v>193290.9</v>
      </c>
      <c r="C26" s="44">
        <f aca="true" t="shared" si="2" ref="C26:H26">SUM(C5:C25)</f>
        <v>112810.93000000001</v>
      </c>
      <c r="D26" s="44">
        <f t="shared" si="2"/>
        <v>15628</v>
      </c>
      <c r="E26" s="44">
        <f t="shared" si="2"/>
        <v>-3600</v>
      </c>
      <c r="F26" s="44">
        <f t="shared" si="2"/>
        <v>26547.93</v>
      </c>
      <c r="G26" s="44">
        <f t="shared" si="2"/>
        <v>74235</v>
      </c>
      <c r="H26" s="44">
        <f t="shared" si="2"/>
        <v>306101.8300000001</v>
      </c>
    </row>
    <row r="27" ht="14.25">
      <c r="B27" s="60"/>
    </row>
  </sheetData>
  <sheetProtection/>
  <mergeCells count="8">
    <mergeCell ref="A1:H1"/>
    <mergeCell ref="F3:G3"/>
    <mergeCell ref="A3:A4"/>
    <mergeCell ref="B3:B4"/>
    <mergeCell ref="C3:C4"/>
    <mergeCell ref="D3:D4"/>
    <mergeCell ref="E3:E4"/>
    <mergeCell ref="H3:H4"/>
  </mergeCells>
  <printOptions horizontalCentered="1"/>
  <pageMargins left="0.31" right="0.31" top="0.59" bottom="0.59" header="0.51" footer="0.51"/>
  <pageSetup firstPageNumber="6" useFirstPageNumber="1" horizontalDpi="600" verticalDpi="600" orientation="landscape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pane xSplit="1" ySplit="4" topLeftCell="B26" activePane="bottomRight" state="frozen"/>
      <selection pane="bottomRight" activeCell="D16" sqref="D16"/>
    </sheetView>
  </sheetViews>
  <sheetFormatPr defaultColWidth="9.00390625" defaultRowHeight="14.25"/>
  <cols>
    <col min="1" max="1" width="28.375" style="32" customWidth="1"/>
    <col min="2" max="3" width="14.50390625" style="32" customWidth="1"/>
    <col min="4" max="4" width="13.25390625" style="32" customWidth="1"/>
    <col min="5" max="5" width="16.00390625" style="32" customWidth="1"/>
    <col min="6" max="6" width="13.00390625" style="32" customWidth="1"/>
    <col min="7" max="16384" width="9.00390625" style="32" customWidth="1"/>
  </cols>
  <sheetData>
    <row r="1" spans="1:6" s="32" customFormat="1" ht="28.5" customHeight="1">
      <c r="A1" s="33" t="s">
        <v>175</v>
      </c>
      <c r="B1" s="34"/>
      <c r="C1" s="34"/>
      <c r="D1" s="34"/>
      <c r="E1" s="34"/>
      <c r="F1" s="34"/>
    </row>
    <row r="2" spans="2:5" s="32" customFormat="1" ht="19.5" customHeight="1">
      <c r="B2" s="35"/>
      <c r="C2" s="35"/>
      <c r="D2" s="35"/>
      <c r="E2" s="35"/>
    </row>
    <row r="3" spans="2:6" s="32" customFormat="1" ht="19.5" customHeight="1">
      <c r="B3" s="36"/>
      <c r="C3" s="36"/>
      <c r="D3" s="36"/>
      <c r="E3" s="36"/>
      <c r="F3" s="37" t="s">
        <v>6</v>
      </c>
    </row>
    <row r="4" spans="1:6" s="32" customFormat="1" ht="57.75" customHeight="1">
      <c r="A4" s="38" t="s">
        <v>144</v>
      </c>
      <c r="B4" s="39" t="s">
        <v>176</v>
      </c>
      <c r="C4" s="39" t="s">
        <v>146</v>
      </c>
      <c r="D4" s="39" t="s">
        <v>177</v>
      </c>
      <c r="E4" s="39" t="s">
        <v>178</v>
      </c>
      <c r="F4" s="39" t="s">
        <v>150</v>
      </c>
    </row>
    <row r="5" spans="1:6" s="32" customFormat="1" ht="33.75" customHeight="1">
      <c r="A5" s="40" t="s">
        <v>179</v>
      </c>
      <c r="B5" s="41">
        <v>20719.14</v>
      </c>
      <c r="C5" s="41">
        <f>D5+E5</f>
        <v>-1638.28</v>
      </c>
      <c r="D5" s="41">
        <f>30.74-1876.02+15</f>
        <v>-1830.28</v>
      </c>
      <c r="E5" s="41">
        <v>192</v>
      </c>
      <c r="F5" s="41">
        <f>B5+C5</f>
        <v>19080.86</v>
      </c>
    </row>
    <row r="6" spans="1:6" s="32" customFormat="1" ht="33.75" customHeight="1">
      <c r="A6" s="40" t="s">
        <v>180</v>
      </c>
      <c r="B6" s="41">
        <v>151</v>
      </c>
      <c r="C6" s="41">
        <f aca="true" t="shared" si="0" ref="C6:C26">D6+E6</f>
        <v>2</v>
      </c>
      <c r="D6" s="41">
        <v>2</v>
      </c>
      <c r="E6" s="41"/>
      <c r="F6" s="41">
        <f aca="true" t="shared" si="1" ref="F6:F26">B6+C6</f>
        <v>153</v>
      </c>
    </row>
    <row r="7" spans="1:6" s="32" customFormat="1" ht="33.75" customHeight="1">
      <c r="A7" s="40" t="s">
        <v>181</v>
      </c>
      <c r="B7" s="41">
        <v>5038.34</v>
      </c>
      <c r="C7" s="41">
        <f t="shared" si="0"/>
        <v>-4156.8099999999995</v>
      </c>
      <c r="D7" s="41">
        <f>131.02-1603.48</f>
        <v>-1472.46</v>
      </c>
      <c r="E7" s="41">
        <v>-2684.35</v>
      </c>
      <c r="F7" s="41">
        <f t="shared" si="1"/>
        <v>881.5300000000007</v>
      </c>
    </row>
    <row r="8" spans="1:6" s="32" customFormat="1" ht="33.75" customHeight="1">
      <c r="A8" s="40" t="s">
        <v>182</v>
      </c>
      <c r="B8" s="41">
        <v>32002.01</v>
      </c>
      <c r="C8" s="41">
        <f t="shared" si="0"/>
        <v>22.92</v>
      </c>
      <c r="D8" s="41">
        <v>22.92</v>
      </c>
      <c r="E8" s="41"/>
      <c r="F8" s="41">
        <f t="shared" si="1"/>
        <v>32024.929999999997</v>
      </c>
    </row>
    <row r="9" spans="1:6" s="32" customFormat="1" ht="33.75" customHeight="1">
      <c r="A9" s="40" t="s">
        <v>183</v>
      </c>
      <c r="B9" s="41">
        <v>161.82</v>
      </c>
      <c r="C9" s="41">
        <f t="shared" si="0"/>
        <v>860</v>
      </c>
      <c r="D9" s="41">
        <v>860</v>
      </c>
      <c r="E9" s="41"/>
      <c r="F9" s="41">
        <f t="shared" si="1"/>
        <v>1021.8199999999999</v>
      </c>
    </row>
    <row r="10" spans="1:6" s="32" customFormat="1" ht="33.75" customHeight="1">
      <c r="A10" s="40" t="s">
        <v>184</v>
      </c>
      <c r="B10" s="41">
        <v>2102.66</v>
      </c>
      <c r="C10" s="41">
        <f t="shared" si="0"/>
        <v>622</v>
      </c>
      <c r="D10" s="41">
        <f>617+5</f>
        <v>622</v>
      </c>
      <c r="E10" s="41"/>
      <c r="F10" s="41">
        <f t="shared" si="1"/>
        <v>2724.66</v>
      </c>
    </row>
    <row r="11" spans="1:6" s="32" customFormat="1" ht="33.75" customHeight="1">
      <c r="A11" s="40" t="s">
        <v>185</v>
      </c>
      <c r="B11" s="41">
        <v>22231.56</v>
      </c>
      <c r="C11" s="41">
        <f t="shared" si="0"/>
        <v>4270.519</v>
      </c>
      <c r="D11" s="41">
        <f>7000.519+160-3000+110</f>
        <v>4270.519</v>
      </c>
      <c r="E11" s="41"/>
      <c r="F11" s="41">
        <f t="shared" si="1"/>
        <v>26502.079</v>
      </c>
    </row>
    <row r="12" spans="1:6" s="32" customFormat="1" ht="33.75" customHeight="1">
      <c r="A12" s="40" t="s">
        <v>186</v>
      </c>
      <c r="B12" s="41">
        <v>13813.26</v>
      </c>
      <c r="C12" s="41">
        <f t="shared" si="0"/>
        <v>-259.69900000000007</v>
      </c>
      <c r="D12" s="41">
        <f>-1983.179+1603.48</f>
        <v>-379.69900000000007</v>
      </c>
      <c r="E12" s="41">
        <f>-2564.35+2684.35</f>
        <v>120</v>
      </c>
      <c r="F12" s="41">
        <f t="shared" si="1"/>
        <v>13553.561</v>
      </c>
    </row>
    <row r="13" spans="1:6" s="32" customFormat="1" ht="33.75" customHeight="1">
      <c r="A13" s="40" t="s">
        <v>187</v>
      </c>
      <c r="B13" s="41">
        <v>50</v>
      </c>
      <c r="C13" s="41">
        <f t="shared" si="0"/>
        <v>8</v>
      </c>
      <c r="D13" s="41">
        <v>8</v>
      </c>
      <c r="E13" s="41"/>
      <c r="F13" s="41">
        <f t="shared" si="1"/>
        <v>58</v>
      </c>
    </row>
    <row r="14" spans="1:6" s="32" customFormat="1" ht="33.75" customHeight="1">
      <c r="A14" s="40" t="s">
        <v>188</v>
      </c>
      <c r="B14" s="41">
        <v>3781.12</v>
      </c>
      <c r="C14" s="41">
        <f t="shared" si="0"/>
        <v>8049.67</v>
      </c>
      <c r="D14" s="41">
        <f>7643.67+406</f>
        <v>8049.67</v>
      </c>
      <c r="E14" s="41"/>
      <c r="F14" s="41">
        <f t="shared" si="1"/>
        <v>11830.79</v>
      </c>
    </row>
    <row r="15" spans="1:6" s="32" customFormat="1" ht="33.75" customHeight="1">
      <c r="A15" s="40" t="s">
        <v>189</v>
      </c>
      <c r="B15" s="41">
        <v>12856.27</v>
      </c>
      <c r="C15" s="41">
        <f t="shared" si="0"/>
        <v>772.63</v>
      </c>
      <c r="D15" s="41">
        <f>872.63-100</f>
        <v>772.63</v>
      </c>
      <c r="E15" s="41"/>
      <c r="F15" s="41">
        <f t="shared" si="1"/>
        <v>13628.9</v>
      </c>
    </row>
    <row r="16" spans="1:6" s="32" customFormat="1" ht="33.75" customHeight="1">
      <c r="A16" s="40" t="s">
        <v>190</v>
      </c>
      <c r="B16" s="41">
        <v>1733.39</v>
      </c>
      <c r="C16" s="41">
        <f t="shared" si="0"/>
        <v>153.67000000000002</v>
      </c>
      <c r="D16" s="41">
        <f>100+53.67</f>
        <v>153.67000000000002</v>
      </c>
      <c r="E16" s="41"/>
      <c r="F16" s="41">
        <f t="shared" si="1"/>
        <v>1887.0600000000002</v>
      </c>
    </row>
    <row r="17" spans="1:6" s="32" customFormat="1" ht="33.75" customHeight="1">
      <c r="A17" s="40" t="s">
        <v>191</v>
      </c>
      <c r="B17" s="41">
        <v>777.92</v>
      </c>
      <c r="C17" s="41">
        <f t="shared" si="0"/>
        <v>170</v>
      </c>
      <c r="D17" s="41">
        <v>20</v>
      </c>
      <c r="E17" s="41">
        <v>150</v>
      </c>
      <c r="F17" s="41">
        <f t="shared" si="1"/>
        <v>947.92</v>
      </c>
    </row>
    <row r="18" spans="1:6" s="32" customFormat="1" ht="33.75" customHeight="1">
      <c r="A18" s="40" t="s">
        <v>192</v>
      </c>
      <c r="B18" s="41">
        <v>226.05</v>
      </c>
      <c r="C18" s="41">
        <f t="shared" si="0"/>
        <v>0</v>
      </c>
      <c r="D18" s="41"/>
      <c r="E18" s="41"/>
      <c r="F18" s="41">
        <f t="shared" si="1"/>
        <v>226.05</v>
      </c>
    </row>
    <row r="19" spans="1:6" s="32" customFormat="1" ht="33.75" customHeight="1">
      <c r="A19" s="40" t="s">
        <v>193</v>
      </c>
      <c r="B19" s="41">
        <v>9</v>
      </c>
      <c r="C19" s="41">
        <f t="shared" si="0"/>
        <v>0</v>
      </c>
      <c r="D19" s="41"/>
      <c r="E19" s="41"/>
      <c r="F19" s="41">
        <f t="shared" si="1"/>
        <v>9</v>
      </c>
    </row>
    <row r="20" spans="1:6" s="32" customFormat="1" ht="33.75" customHeight="1">
      <c r="A20" s="40" t="s">
        <v>194</v>
      </c>
      <c r="B20" s="41">
        <v>12549.26</v>
      </c>
      <c r="C20" s="41">
        <f t="shared" si="0"/>
        <v>4272.379999999999</v>
      </c>
      <c r="D20" s="41">
        <f>2888.7-15-160+2990-53.67</f>
        <v>5650.03</v>
      </c>
      <c r="E20" s="41">
        <v>-1377.65</v>
      </c>
      <c r="F20" s="41">
        <f t="shared" si="1"/>
        <v>16821.64</v>
      </c>
    </row>
    <row r="21" spans="1:6" s="32" customFormat="1" ht="33.75" customHeight="1">
      <c r="A21" s="40" t="s">
        <v>195</v>
      </c>
      <c r="B21" s="41">
        <v>204.8</v>
      </c>
      <c r="C21" s="41">
        <f t="shared" si="0"/>
        <v>0</v>
      </c>
      <c r="D21" s="41"/>
      <c r="E21" s="41"/>
      <c r="F21" s="41">
        <f t="shared" si="1"/>
        <v>204.8</v>
      </c>
    </row>
    <row r="22" spans="1:6" s="32" customFormat="1" ht="33.75" customHeight="1">
      <c r="A22" s="40" t="s">
        <v>196</v>
      </c>
      <c r="B22" s="41">
        <v>1350</v>
      </c>
      <c r="C22" s="41">
        <f t="shared" si="0"/>
        <v>1751</v>
      </c>
      <c r="D22" s="41">
        <v>1751</v>
      </c>
      <c r="E22" s="41"/>
      <c r="F22" s="41">
        <f t="shared" si="1"/>
        <v>3101</v>
      </c>
    </row>
    <row r="23" spans="1:6" s="32" customFormat="1" ht="33.75" customHeight="1">
      <c r="A23" s="40" t="s">
        <v>197</v>
      </c>
      <c r="B23" s="41">
        <v>42.4</v>
      </c>
      <c r="C23" s="41">
        <f t="shared" si="0"/>
        <v>0</v>
      </c>
      <c r="D23" s="41"/>
      <c r="E23" s="41"/>
      <c r="F23" s="41">
        <f t="shared" si="1"/>
        <v>42.4</v>
      </c>
    </row>
    <row r="24" spans="1:6" s="32" customFormat="1" ht="33.75" customHeight="1">
      <c r="A24" s="42" t="s">
        <v>198</v>
      </c>
      <c r="B24" s="41">
        <v>100</v>
      </c>
      <c r="C24" s="41">
        <f t="shared" si="0"/>
        <v>0</v>
      </c>
      <c r="D24" s="41"/>
      <c r="E24" s="41"/>
      <c r="F24" s="41">
        <f t="shared" si="1"/>
        <v>100</v>
      </c>
    </row>
    <row r="25" spans="1:6" s="32" customFormat="1" ht="33.75" customHeight="1">
      <c r="A25" s="40" t="s">
        <v>199</v>
      </c>
      <c r="B25" s="41">
        <v>4375</v>
      </c>
      <c r="C25" s="41">
        <f t="shared" si="0"/>
        <v>-2872</v>
      </c>
      <c r="D25" s="41">
        <v>-2872</v>
      </c>
      <c r="E25" s="41"/>
      <c r="F25" s="41">
        <f t="shared" si="1"/>
        <v>1503</v>
      </c>
    </row>
    <row r="26" spans="1:6" s="32" customFormat="1" ht="33.75" customHeight="1">
      <c r="A26" s="43" t="s">
        <v>174</v>
      </c>
      <c r="B26" s="44">
        <f aca="true" t="shared" si="2" ref="B26:F26">SUM(B5:B25)</f>
        <v>134275</v>
      </c>
      <c r="C26" s="41">
        <f t="shared" si="0"/>
        <v>12028</v>
      </c>
      <c r="D26" s="44">
        <f t="shared" si="2"/>
        <v>15628</v>
      </c>
      <c r="E26" s="44">
        <f t="shared" si="2"/>
        <v>-3600</v>
      </c>
      <c r="F26" s="44">
        <f t="shared" si="2"/>
        <v>146302.99999999997</v>
      </c>
    </row>
  </sheetData>
  <sheetProtection/>
  <mergeCells count="2">
    <mergeCell ref="A1:F1"/>
    <mergeCell ref="C3:E3"/>
  </mergeCells>
  <printOptions horizontalCentered="1"/>
  <pageMargins left="0.35" right="0.35" top="0.59" bottom="0.59" header="0.51" footer="0.31"/>
  <pageSetup firstPageNumber="8" useFirstPageNumber="1" horizontalDpi="600" verticalDpi="600" orientation="landscape" paperSize="9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1"/>
  <sheetViews>
    <sheetView zoomScaleSheetLayoutView="100" workbookViewId="0" topLeftCell="A1">
      <pane xSplit="2" ySplit="4" topLeftCell="C152" activePane="bottomRight" state="frozen"/>
      <selection pane="bottomRight" activeCell="A164" sqref="A164:IV216"/>
    </sheetView>
  </sheetViews>
  <sheetFormatPr defaultColWidth="9.00390625" defaultRowHeight="14.25"/>
  <cols>
    <col min="1" max="1" width="35.125" style="5" customWidth="1"/>
    <col min="2" max="3" width="10.625" style="6" customWidth="1"/>
    <col min="4" max="4" width="10.00390625" style="6" customWidth="1"/>
    <col min="5" max="6" width="10.625" style="6" customWidth="1"/>
    <col min="7" max="7" width="46.75390625" style="7" customWidth="1"/>
    <col min="8" max="16384" width="9.00390625" style="2" customWidth="1"/>
  </cols>
  <sheetData>
    <row r="1" spans="1:7" s="1" customFormat="1" ht="18.75">
      <c r="A1" s="8" t="s">
        <v>200</v>
      </c>
      <c r="B1" s="9"/>
      <c r="C1" s="9"/>
      <c r="D1" s="9"/>
      <c r="E1" s="9"/>
      <c r="F1" s="9"/>
      <c r="G1" s="10"/>
    </row>
    <row r="2" spans="1:7" s="2" customFormat="1" ht="14.25">
      <c r="A2" s="11"/>
      <c r="B2" s="12"/>
      <c r="C2" s="12"/>
      <c r="D2" s="12"/>
      <c r="E2" s="12"/>
      <c r="F2" s="12"/>
      <c r="G2" s="13" t="s">
        <v>6</v>
      </c>
    </row>
    <row r="3" spans="1:7" s="3" customFormat="1" ht="14.25">
      <c r="A3" s="14" t="s">
        <v>201</v>
      </c>
      <c r="B3" s="14" t="s">
        <v>202</v>
      </c>
      <c r="C3" s="14" t="s">
        <v>203</v>
      </c>
      <c r="D3" s="14"/>
      <c r="E3" s="14"/>
      <c r="F3" s="14" t="s">
        <v>204</v>
      </c>
      <c r="G3" s="14" t="s">
        <v>205</v>
      </c>
    </row>
    <row r="4" spans="1:7" s="3" customFormat="1" ht="54.75" customHeight="1">
      <c r="A4" s="14"/>
      <c r="B4" s="14"/>
      <c r="C4" s="15" t="s">
        <v>206</v>
      </c>
      <c r="D4" s="15" t="s">
        <v>207</v>
      </c>
      <c r="E4" s="15" t="s">
        <v>208</v>
      </c>
      <c r="F4" s="14"/>
      <c r="G4" s="14"/>
    </row>
    <row r="5" spans="1:7" s="2" customFormat="1" ht="18" customHeight="1">
      <c r="A5" s="16" t="s">
        <v>209</v>
      </c>
      <c r="B5" s="17">
        <f>SUM(B6:B163)</f>
        <v>146833.83000000002</v>
      </c>
      <c r="C5" s="17">
        <f>SUM(C6:C163)</f>
        <v>15628</v>
      </c>
      <c r="D5" s="17">
        <f>SUM(D6:D163)</f>
        <v>-3600</v>
      </c>
      <c r="E5" s="17">
        <f>SUM(E6:E163)</f>
        <v>73005</v>
      </c>
      <c r="F5" s="17">
        <f>SUM(F6:F163)</f>
        <v>231866.83000000002</v>
      </c>
      <c r="G5" s="18"/>
    </row>
    <row r="6" spans="1:7" s="2" customFormat="1" ht="18" customHeight="1">
      <c r="A6" s="19" t="s">
        <v>210</v>
      </c>
      <c r="B6" s="20">
        <v>428.67</v>
      </c>
      <c r="C6" s="21"/>
      <c r="D6" s="21"/>
      <c r="E6" s="21"/>
      <c r="F6" s="17">
        <f>SUM(B6:E6)</f>
        <v>428.67</v>
      </c>
      <c r="G6" s="22"/>
    </row>
    <row r="7" spans="1:7" s="2" customFormat="1" ht="18" customHeight="1">
      <c r="A7" s="19" t="s">
        <v>211</v>
      </c>
      <c r="B7" s="20">
        <v>655.62</v>
      </c>
      <c r="C7" s="21"/>
      <c r="D7" s="21"/>
      <c r="E7" s="21"/>
      <c r="F7" s="17">
        <f aca="true" t="shared" si="0" ref="F7:F70">SUM(B7:E7)</f>
        <v>655.62</v>
      </c>
      <c r="G7" s="22"/>
    </row>
    <row r="8" spans="1:7" s="2" customFormat="1" ht="18" customHeight="1">
      <c r="A8" s="19" t="s">
        <v>212</v>
      </c>
      <c r="B8" s="20">
        <v>678.26</v>
      </c>
      <c r="C8" s="21">
        <v>70</v>
      </c>
      <c r="D8" s="21"/>
      <c r="E8" s="21"/>
      <c r="F8" s="17">
        <f t="shared" si="0"/>
        <v>748.26</v>
      </c>
      <c r="G8" s="22" t="s">
        <v>213</v>
      </c>
    </row>
    <row r="9" spans="1:7" s="2" customFormat="1" ht="18" customHeight="1">
      <c r="A9" s="19" t="s">
        <v>214</v>
      </c>
      <c r="B9" s="20">
        <v>562.63</v>
      </c>
      <c r="C9" s="21"/>
      <c r="D9" s="21"/>
      <c r="E9" s="21"/>
      <c r="F9" s="17">
        <f t="shared" si="0"/>
        <v>562.63</v>
      </c>
      <c r="G9" s="22"/>
    </row>
    <row r="10" spans="1:7" s="2" customFormat="1" ht="18" customHeight="1">
      <c r="A10" s="19" t="s">
        <v>215</v>
      </c>
      <c r="B10" s="20">
        <v>151</v>
      </c>
      <c r="C10" s="17">
        <v>2</v>
      </c>
      <c r="D10" s="21"/>
      <c r="E10" s="21"/>
      <c r="F10" s="17">
        <f t="shared" si="0"/>
        <v>153</v>
      </c>
      <c r="G10" s="22" t="s">
        <v>216</v>
      </c>
    </row>
    <row r="11" spans="1:7" s="2" customFormat="1" ht="18" customHeight="1">
      <c r="A11" s="19" t="s">
        <v>217</v>
      </c>
      <c r="B11" s="20">
        <v>613.05</v>
      </c>
      <c r="C11" s="21"/>
      <c r="D11" s="21"/>
      <c r="E11" s="21"/>
      <c r="F11" s="17">
        <f t="shared" si="0"/>
        <v>613.05</v>
      </c>
      <c r="G11" s="22"/>
    </row>
    <row r="12" spans="1:7" s="2" customFormat="1" ht="18" customHeight="1">
      <c r="A12" s="19" t="s">
        <v>218</v>
      </c>
      <c r="B12" s="20">
        <v>302.08</v>
      </c>
      <c r="C12" s="17">
        <v>35.66</v>
      </c>
      <c r="D12" s="21"/>
      <c r="E12" s="21"/>
      <c r="F12" s="17">
        <f t="shared" si="0"/>
        <v>337.74</v>
      </c>
      <c r="G12" s="22" t="s">
        <v>219</v>
      </c>
    </row>
    <row r="13" spans="1:7" s="2" customFormat="1" ht="18" customHeight="1">
      <c r="A13" s="19" t="s">
        <v>220</v>
      </c>
      <c r="B13" s="20">
        <v>261.74</v>
      </c>
      <c r="C13" s="21"/>
      <c r="D13" s="21"/>
      <c r="E13" s="21"/>
      <c r="F13" s="17">
        <f t="shared" si="0"/>
        <v>261.74</v>
      </c>
      <c r="G13" s="22"/>
    </row>
    <row r="14" spans="1:7" s="2" customFormat="1" ht="18" customHeight="1">
      <c r="A14" s="19" t="s">
        <v>221</v>
      </c>
      <c r="B14" s="20">
        <v>298.82</v>
      </c>
      <c r="C14" s="21"/>
      <c r="D14" s="21"/>
      <c r="E14" s="21"/>
      <c r="F14" s="17">
        <f t="shared" si="0"/>
        <v>298.82</v>
      </c>
      <c r="G14" s="23"/>
    </row>
    <row r="15" spans="1:7" s="2" customFormat="1" ht="18" customHeight="1">
      <c r="A15" s="19" t="s">
        <v>222</v>
      </c>
      <c r="B15" s="20">
        <v>245.79</v>
      </c>
      <c r="C15" s="21"/>
      <c r="D15" s="21"/>
      <c r="E15" s="21"/>
      <c r="F15" s="17">
        <f t="shared" si="0"/>
        <v>245.79</v>
      </c>
      <c r="G15" s="22"/>
    </row>
    <row r="16" spans="1:7" s="2" customFormat="1" ht="18" customHeight="1">
      <c r="A16" s="19" t="s">
        <v>223</v>
      </c>
      <c r="B16" s="20">
        <v>291</v>
      </c>
      <c r="C16" s="21">
        <v>90</v>
      </c>
      <c r="D16" s="21"/>
      <c r="E16" s="21"/>
      <c r="F16" s="17">
        <f t="shared" si="0"/>
        <v>381</v>
      </c>
      <c r="G16" s="22" t="s">
        <v>224</v>
      </c>
    </row>
    <row r="17" spans="1:7" s="2" customFormat="1" ht="18" customHeight="1">
      <c r="A17" s="19" t="s">
        <v>225</v>
      </c>
      <c r="B17" s="20">
        <v>2424.75</v>
      </c>
      <c r="C17" s="17">
        <v>-710.59</v>
      </c>
      <c r="D17" s="21">
        <v>-1700</v>
      </c>
      <c r="E17" s="21"/>
      <c r="F17" s="17">
        <f t="shared" si="0"/>
        <v>14.159999999999854</v>
      </c>
      <c r="G17" s="22" t="s">
        <v>226</v>
      </c>
    </row>
    <row r="18" spans="1:7" s="2" customFormat="1" ht="18" customHeight="1">
      <c r="A18" s="19" t="s">
        <v>227</v>
      </c>
      <c r="B18" s="20">
        <v>1877.24</v>
      </c>
      <c r="C18" s="21">
        <v>-892.89</v>
      </c>
      <c r="D18" s="21">
        <v>-984.35</v>
      </c>
      <c r="E18" s="21"/>
      <c r="F18" s="17">
        <f t="shared" si="0"/>
        <v>0</v>
      </c>
      <c r="G18" s="22"/>
    </row>
    <row r="19" spans="1:7" s="2" customFormat="1" ht="18" customHeight="1">
      <c r="A19" s="19" t="s">
        <v>228</v>
      </c>
      <c r="B19" s="20">
        <v>561.74</v>
      </c>
      <c r="C19" s="17">
        <v>41.02</v>
      </c>
      <c r="D19" s="21"/>
      <c r="E19" s="21">
        <v>114</v>
      </c>
      <c r="F19" s="17">
        <f t="shared" si="0"/>
        <v>716.76</v>
      </c>
      <c r="G19" s="22" t="s">
        <v>229</v>
      </c>
    </row>
    <row r="20" spans="1:7" s="2" customFormat="1" ht="18" customHeight="1">
      <c r="A20" s="19" t="s">
        <v>230</v>
      </c>
      <c r="B20" s="20">
        <v>465</v>
      </c>
      <c r="C20" s="21"/>
      <c r="D20" s="21"/>
      <c r="E20" s="21"/>
      <c r="F20" s="17">
        <f t="shared" si="0"/>
        <v>465</v>
      </c>
      <c r="G20" s="24"/>
    </row>
    <row r="21" spans="1:7" s="2" customFormat="1" ht="18" customHeight="1">
      <c r="A21" s="19" t="s">
        <v>231</v>
      </c>
      <c r="B21" s="20">
        <v>760.63</v>
      </c>
      <c r="C21" s="17">
        <v>40</v>
      </c>
      <c r="D21" s="21"/>
      <c r="E21" s="21"/>
      <c r="F21" s="17">
        <f t="shared" si="0"/>
        <v>800.63</v>
      </c>
      <c r="G21" s="24" t="s">
        <v>232</v>
      </c>
    </row>
    <row r="22" spans="1:7" s="2" customFormat="1" ht="18" customHeight="1">
      <c r="A22" s="19" t="s">
        <v>233</v>
      </c>
      <c r="B22" s="20">
        <v>80.91</v>
      </c>
      <c r="C22" s="21"/>
      <c r="D22" s="21"/>
      <c r="E22" s="21"/>
      <c r="F22" s="17">
        <f t="shared" si="0"/>
        <v>80.91</v>
      </c>
      <c r="G22" s="25"/>
    </row>
    <row r="23" spans="1:7" s="2" customFormat="1" ht="18" customHeight="1">
      <c r="A23" s="19" t="s">
        <v>234</v>
      </c>
      <c r="B23" s="20">
        <v>259.88</v>
      </c>
      <c r="C23" s="21"/>
      <c r="D23" s="21"/>
      <c r="E23" s="21"/>
      <c r="F23" s="17">
        <f t="shared" si="0"/>
        <v>259.88</v>
      </c>
      <c r="G23" s="25"/>
    </row>
    <row r="24" spans="1:7" s="2" customFormat="1" ht="18" customHeight="1">
      <c r="A24" s="19" t="s">
        <v>235</v>
      </c>
      <c r="B24" s="20">
        <v>163.6</v>
      </c>
      <c r="C24" s="21"/>
      <c r="D24" s="21"/>
      <c r="E24" s="21"/>
      <c r="F24" s="17">
        <f t="shared" si="0"/>
        <v>163.6</v>
      </c>
      <c r="G24" s="22"/>
    </row>
    <row r="25" spans="1:7" s="2" customFormat="1" ht="18" customHeight="1">
      <c r="A25" s="19" t="s">
        <v>236</v>
      </c>
      <c r="B25" s="20">
        <v>372.95</v>
      </c>
      <c r="C25" s="21">
        <v>50</v>
      </c>
      <c r="D25" s="21"/>
      <c r="E25" s="21"/>
      <c r="F25" s="17">
        <f t="shared" si="0"/>
        <v>422.95</v>
      </c>
      <c r="G25" s="22" t="s">
        <v>237</v>
      </c>
    </row>
    <row r="26" spans="1:7" s="2" customFormat="1" ht="18" customHeight="1">
      <c r="A26" s="19" t="s">
        <v>238</v>
      </c>
      <c r="B26" s="20">
        <v>253.22</v>
      </c>
      <c r="C26" s="21"/>
      <c r="D26" s="21"/>
      <c r="E26" s="21"/>
      <c r="F26" s="17">
        <f t="shared" si="0"/>
        <v>253.22</v>
      </c>
      <c r="G26" s="23"/>
    </row>
    <row r="27" spans="1:7" s="2" customFormat="1" ht="18" customHeight="1">
      <c r="A27" s="19" t="s">
        <v>239</v>
      </c>
      <c r="B27" s="20">
        <v>705.15</v>
      </c>
      <c r="C27" s="17">
        <f>57.6+2.95</f>
        <v>60.550000000000004</v>
      </c>
      <c r="D27" s="21"/>
      <c r="E27" s="21"/>
      <c r="F27" s="17">
        <f t="shared" si="0"/>
        <v>765.6999999999999</v>
      </c>
      <c r="G27" s="22" t="s">
        <v>240</v>
      </c>
    </row>
    <row r="28" spans="1:7" s="2" customFormat="1" ht="18" customHeight="1">
      <c r="A28" s="19" t="s">
        <v>241</v>
      </c>
      <c r="B28" s="20">
        <v>207.4</v>
      </c>
      <c r="C28" s="21"/>
      <c r="D28" s="21"/>
      <c r="E28" s="21"/>
      <c r="F28" s="17">
        <f t="shared" si="0"/>
        <v>207.4</v>
      </c>
      <c r="G28" s="22"/>
    </row>
    <row r="29" spans="1:7" s="2" customFormat="1" ht="18" customHeight="1">
      <c r="A29" s="19" t="s">
        <v>242</v>
      </c>
      <c r="B29" s="20">
        <v>211.27</v>
      </c>
      <c r="C29" s="21"/>
      <c r="D29" s="21"/>
      <c r="E29" s="21"/>
      <c r="F29" s="17">
        <f t="shared" si="0"/>
        <v>211.27</v>
      </c>
      <c r="G29" s="25"/>
    </row>
    <row r="30" spans="1:7" s="2" customFormat="1" ht="30.75" customHeight="1">
      <c r="A30" s="19" t="s">
        <v>243</v>
      </c>
      <c r="B30" s="20">
        <v>138.07</v>
      </c>
      <c r="C30" s="21">
        <v>20</v>
      </c>
      <c r="D30" s="21"/>
      <c r="E30" s="21"/>
      <c r="F30" s="17">
        <f t="shared" si="0"/>
        <v>158.07</v>
      </c>
      <c r="G30" s="22" t="s">
        <v>244</v>
      </c>
    </row>
    <row r="31" spans="1:7" s="2" customFormat="1" ht="18" customHeight="1">
      <c r="A31" s="19" t="s">
        <v>245</v>
      </c>
      <c r="B31" s="20">
        <v>214.8</v>
      </c>
      <c r="C31" s="21"/>
      <c r="D31" s="21"/>
      <c r="E31" s="21"/>
      <c r="F31" s="17">
        <f t="shared" si="0"/>
        <v>214.8</v>
      </c>
      <c r="G31" s="22"/>
    </row>
    <row r="32" spans="1:7" s="2" customFormat="1" ht="18" customHeight="1">
      <c r="A32" s="19" t="s">
        <v>246</v>
      </c>
      <c r="B32" s="20">
        <v>123.13</v>
      </c>
      <c r="C32" s="21"/>
      <c r="D32" s="21"/>
      <c r="E32" s="21"/>
      <c r="F32" s="17">
        <f t="shared" si="0"/>
        <v>123.13</v>
      </c>
      <c r="G32" s="22"/>
    </row>
    <row r="33" spans="1:7" s="2" customFormat="1" ht="18" customHeight="1">
      <c r="A33" s="19" t="s">
        <v>247</v>
      </c>
      <c r="B33" s="20">
        <v>124.12</v>
      </c>
      <c r="C33" s="21"/>
      <c r="D33" s="21"/>
      <c r="E33" s="21"/>
      <c r="F33" s="17">
        <f t="shared" si="0"/>
        <v>124.12</v>
      </c>
      <c r="G33" s="22"/>
    </row>
    <row r="34" spans="1:7" s="2" customFormat="1" ht="18" customHeight="1">
      <c r="A34" s="19" t="s">
        <v>248</v>
      </c>
      <c r="B34" s="20">
        <v>50.75</v>
      </c>
      <c r="C34" s="21"/>
      <c r="D34" s="21"/>
      <c r="E34" s="21"/>
      <c r="F34" s="17">
        <f t="shared" si="0"/>
        <v>50.75</v>
      </c>
      <c r="G34" s="25"/>
    </row>
    <row r="35" spans="1:7" s="2" customFormat="1" ht="27" customHeight="1">
      <c r="A35" s="19" t="s">
        <v>249</v>
      </c>
      <c r="B35" s="20">
        <v>63.46</v>
      </c>
      <c r="C35" s="17">
        <v>7.41</v>
      </c>
      <c r="D35" s="21"/>
      <c r="E35" s="21"/>
      <c r="F35" s="17">
        <f t="shared" si="0"/>
        <v>70.87</v>
      </c>
      <c r="G35" s="22" t="s">
        <v>250</v>
      </c>
    </row>
    <row r="36" spans="1:7" s="2" customFormat="1" ht="33" customHeight="1">
      <c r="A36" s="19" t="s">
        <v>251</v>
      </c>
      <c r="B36" s="20">
        <v>70.91</v>
      </c>
      <c r="C36" s="21">
        <v>10</v>
      </c>
      <c r="D36" s="21"/>
      <c r="E36" s="21"/>
      <c r="F36" s="17">
        <f t="shared" si="0"/>
        <v>80.91</v>
      </c>
      <c r="G36" s="22" t="s">
        <v>252</v>
      </c>
    </row>
    <row r="37" spans="1:7" s="2" customFormat="1" ht="18" customHeight="1">
      <c r="A37" s="19" t="s">
        <v>253</v>
      </c>
      <c r="B37" s="20">
        <v>42.94</v>
      </c>
      <c r="C37" s="21"/>
      <c r="D37" s="21"/>
      <c r="E37" s="21"/>
      <c r="F37" s="17">
        <f t="shared" si="0"/>
        <v>42.94</v>
      </c>
      <c r="G37" s="22"/>
    </row>
    <row r="38" spans="1:7" s="2" customFormat="1" ht="18" customHeight="1">
      <c r="A38" s="19" t="s">
        <v>254</v>
      </c>
      <c r="B38" s="20">
        <v>231.5</v>
      </c>
      <c r="C38" s="21"/>
      <c r="D38" s="21"/>
      <c r="E38" s="21"/>
      <c r="F38" s="17">
        <f t="shared" si="0"/>
        <v>231.5</v>
      </c>
      <c r="G38" s="25"/>
    </row>
    <row r="39" spans="1:7" s="2" customFormat="1" ht="18" customHeight="1">
      <c r="A39" s="19" t="s">
        <v>255</v>
      </c>
      <c r="B39" s="20">
        <v>76.32</v>
      </c>
      <c r="C39" s="21"/>
      <c r="D39" s="21"/>
      <c r="E39" s="21"/>
      <c r="F39" s="17">
        <f t="shared" si="0"/>
        <v>76.32</v>
      </c>
      <c r="G39" s="22"/>
    </row>
    <row r="40" spans="1:7" s="2" customFormat="1" ht="18" customHeight="1">
      <c r="A40" s="19" t="s">
        <v>256</v>
      </c>
      <c r="B40" s="20">
        <v>344.98</v>
      </c>
      <c r="C40" s="21"/>
      <c r="D40" s="21"/>
      <c r="E40" s="21"/>
      <c r="F40" s="17">
        <f t="shared" si="0"/>
        <v>344.98</v>
      </c>
      <c r="G40" s="22"/>
    </row>
    <row r="41" spans="1:7" s="2" customFormat="1" ht="18" customHeight="1">
      <c r="A41" s="19" t="s">
        <v>257</v>
      </c>
      <c r="B41" s="20">
        <v>138.61</v>
      </c>
      <c r="C41" s="21"/>
      <c r="D41" s="21"/>
      <c r="E41" s="21"/>
      <c r="F41" s="17">
        <f t="shared" si="0"/>
        <v>138.61</v>
      </c>
      <c r="G41" s="22"/>
    </row>
    <row r="42" spans="1:7" s="2" customFormat="1" ht="18" customHeight="1">
      <c r="A42" s="19" t="s">
        <v>258</v>
      </c>
      <c r="B42" s="20">
        <v>38.36</v>
      </c>
      <c r="C42" s="21"/>
      <c r="D42" s="21"/>
      <c r="E42" s="21"/>
      <c r="F42" s="17">
        <f t="shared" si="0"/>
        <v>38.36</v>
      </c>
      <c r="G42" s="25"/>
    </row>
    <row r="43" spans="1:7" s="2" customFormat="1" ht="18" customHeight="1">
      <c r="A43" s="19" t="s">
        <v>259</v>
      </c>
      <c r="B43" s="20">
        <v>66.05</v>
      </c>
      <c r="C43" s="21"/>
      <c r="D43" s="21"/>
      <c r="E43" s="21"/>
      <c r="F43" s="17">
        <f t="shared" si="0"/>
        <v>66.05</v>
      </c>
      <c r="G43" s="25"/>
    </row>
    <row r="44" spans="1:7" s="2" customFormat="1" ht="18" customHeight="1">
      <c r="A44" s="19" t="s">
        <v>260</v>
      </c>
      <c r="B44" s="20">
        <v>124.84</v>
      </c>
      <c r="C44" s="21"/>
      <c r="D44" s="21"/>
      <c r="E44" s="21"/>
      <c r="F44" s="17">
        <f t="shared" si="0"/>
        <v>124.84</v>
      </c>
      <c r="G44" s="25"/>
    </row>
    <row r="45" spans="1:7" s="2" customFormat="1" ht="18" customHeight="1">
      <c r="A45" s="19" t="s">
        <v>261</v>
      </c>
      <c r="B45" s="20">
        <v>91.43</v>
      </c>
      <c r="C45" s="21"/>
      <c r="D45" s="21"/>
      <c r="E45" s="21"/>
      <c r="F45" s="17">
        <f t="shared" si="0"/>
        <v>91.43</v>
      </c>
      <c r="G45" s="26"/>
    </row>
    <row r="46" spans="1:7" s="2" customFormat="1" ht="18" customHeight="1">
      <c r="A46" s="19" t="s">
        <v>262</v>
      </c>
      <c r="B46" s="20">
        <v>43.54</v>
      </c>
      <c r="C46" s="21">
        <v>5</v>
      </c>
      <c r="D46" s="21"/>
      <c r="E46" s="21"/>
      <c r="F46" s="17">
        <f t="shared" si="0"/>
        <v>48.54</v>
      </c>
      <c r="G46" s="22" t="s">
        <v>263</v>
      </c>
    </row>
    <row r="47" spans="1:7" s="2" customFormat="1" ht="18" customHeight="1">
      <c r="A47" s="19" t="s">
        <v>264</v>
      </c>
      <c r="B47" s="20">
        <v>369.5</v>
      </c>
      <c r="C47" s="21"/>
      <c r="D47" s="21"/>
      <c r="E47" s="21"/>
      <c r="F47" s="17">
        <f t="shared" si="0"/>
        <v>369.5</v>
      </c>
      <c r="G47" s="23"/>
    </row>
    <row r="48" spans="1:7" s="2" customFormat="1" ht="18" customHeight="1">
      <c r="A48" s="19" t="s">
        <v>131</v>
      </c>
      <c r="B48" s="20">
        <v>3392.06</v>
      </c>
      <c r="C48" s="17">
        <v>22.92</v>
      </c>
      <c r="D48" s="21"/>
      <c r="E48" s="21">
        <v>3072</v>
      </c>
      <c r="F48" s="17">
        <f t="shared" si="0"/>
        <v>6486.98</v>
      </c>
      <c r="G48" s="23" t="s">
        <v>265</v>
      </c>
    </row>
    <row r="49" spans="1:7" s="2" customFormat="1" ht="18" customHeight="1">
      <c r="A49" s="19" t="s">
        <v>266</v>
      </c>
      <c r="B49" s="20">
        <v>332.54</v>
      </c>
      <c r="C49" s="21"/>
      <c r="D49" s="21"/>
      <c r="E49" s="21"/>
      <c r="F49" s="17">
        <f t="shared" si="0"/>
        <v>332.54</v>
      </c>
      <c r="G49" s="25"/>
    </row>
    <row r="50" spans="1:7" s="2" customFormat="1" ht="18" customHeight="1">
      <c r="A50" s="19" t="s">
        <v>267</v>
      </c>
      <c r="B50" s="20">
        <v>77.12</v>
      </c>
      <c r="C50" s="21"/>
      <c r="D50" s="21"/>
      <c r="E50" s="21"/>
      <c r="F50" s="17">
        <f t="shared" si="0"/>
        <v>77.12</v>
      </c>
      <c r="G50" s="25"/>
    </row>
    <row r="51" spans="1:7" s="2" customFormat="1" ht="18" customHeight="1">
      <c r="A51" s="19" t="s">
        <v>268</v>
      </c>
      <c r="B51" s="20">
        <v>402</v>
      </c>
      <c r="C51" s="21"/>
      <c r="D51" s="21"/>
      <c r="E51" s="21"/>
      <c r="F51" s="17">
        <f t="shared" si="0"/>
        <v>402</v>
      </c>
      <c r="G51" s="25"/>
    </row>
    <row r="52" spans="1:7" s="2" customFormat="1" ht="18" customHeight="1">
      <c r="A52" s="19" t="s">
        <v>269</v>
      </c>
      <c r="B52" s="20">
        <v>496.97</v>
      </c>
      <c r="C52" s="21"/>
      <c r="D52" s="21"/>
      <c r="E52" s="21"/>
      <c r="F52" s="17">
        <f t="shared" si="0"/>
        <v>496.97</v>
      </c>
      <c r="G52" s="25"/>
    </row>
    <row r="53" spans="1:7" s="2" customFormat="1" ht="18" customHeight="1">
      <c r="A53" s="19" t="s">
        <v>270</v>
      </c>
      <c r="B53" s="20">
        <v>828.68</v>
      </c>
      <c r="C53" s="21"/>
      <c r="D53" s="21"/>
      <c r="E53" s="21"/>
      <c r="F53" s="17">
        <f t="shared" si="0"/>
        <v>828.68</v>
      </c>
      <c r="G53" s="25"/>
    </row>
    <row r="54" spans="1:7" s="2" customFormat="1" ht="18" customHeight="1">
      <c r="A54" s="19" t="s">
        <v>271</v>
      </c>
      <c r="B54" s="20">
        <v>63.29</v>
      </c>
      <c r="C54" s="21"/>
      <c r="D54" s="21"/>
      <c r="E54" s="21"/>
      <c r="F54" s="17">
        <f t="shared" si="0"/>
        <v>63.29</v>
      </c>
      <c r="G54" s="25"/>
    </row>
    <row r="55" spans="1:7" s="2" customFormat="1" ht="18" customHeight="1">
      <c r="A55" s="19" t="s">
        <v>272</v>
      </c>
      <c r="B55" s="20">
        <v>907.03</v>
      </c>
      <c r="C55" s="21"/>
      <c r="D55" s="21"/>
      <c r="E55" s="21"/>
      <c r="F55" s="17">
        <f t="shared" si="0"/>
        <v>907.03</v>
      </c>
      <c r="G55" s="25"/>
    </row>
    <row r="56" spans="1:7" s="2" customFormat="1" ht="18" customHeight="1">
      <c r="A56" s="19" t="s">
        <v>273</v>
      </c>
      <c r="B56" s="20">
        <v>1205.73</v>
      </c>
      <c r="C56" s="21"/>
      <c r="D56" s="21"/>
      <c r="E56" s="21"/>
      <c r="F56" s="17">
        <f t="shared" si="0"/>
        <v>1205.73</v>
      </c>
      <c r="G56" s="25"/>
    </row>
    <row r="57" spans="1:7" s="2" customFormat="1" ht="18" customHeight="1">
      <c r="A57" s="19" t="s">
        <v>274</v>
      </c>
      <c r="B57" s="20">
        <v>530.4</v>
      </c>
      <c r="C57" s="21"/>
      <c r="D57" s="21"/>
      <c r="E57" s="21"/>
      <c r="F57" s="17">
        <f t="shared" si="0"/>
        <v>530.4</v>
      </c>
      <c r="G57" s="25"/>
    </row>
    <row r="58" spans="1:7" s="2" customFormat="1" ht="18" customHeight="1">
      <c r="A58" s="19" t="s">
        <v>275</v>
      </c>
      <c r="B58" s="20">
        <v>2605.2</v>
      </c>
      <c r="C58" s="21"/>
      <c r="D58" s="21"/>
      <c r="E58" s="21"/>
      <c r="F58" s="17">
        <f t="shared" si="0"/>
        <v>2605.2</v>
      </c>
      <c r="G58" s="25"/>
    </row>
    <row r="59" spans="1:7" s="2" customFormat="1" ht="18" customHeight="1">
      <c r="A59" s="19" t="s">
        <v>276</v>
      </c>
      <c r="B59" s="20">
        <v>1415.16</v>
      </c>
      <c r="C59" s="21"/>
      <c r="D59" s="21"/>
      <c r="E59" s="21"/>
      <c r="F59" s="17">
        <f t="shared" si="0"/>
        <v>1415.16</v>
      </c>
      <c r="G59" s="25"/>
    </row>
    <row r="60" spans="1:7" s="2" customFormat="1" ht="18" customHeight="1">
      <c r="A60" s="19" t="s">
        <v>277</v>
      </c>
      <c r="B60" s="20">
        <v>426.65</v>
      </c>
      <c r="C60" s="21"/>
      <c r="D60" s="21"/>
      <c r="E60" s="21"/>
      <c r="F60" s="17">
        <f t="shared" si="0"/>
        <v>426.65</v>
      </c>
      <c r="G60" s="25"/>
    </row>
    <row r="61" spans="1:7" s="2" customFormat="1" ht="18" customHeight="1">
      <c r="A61" s="19" t="s">
        <v>278</v>
      </c>
      <c r="B61" s="20">
        <v>1451.98</v>
      </c>
      <c r="C61" s="21"/>
      <c r="D61" s="21"/>
      <c r="E61" s="21"/>
      <c r="F61" s="17">
        <f t="shared" si="0"/>
        <v>1451.98</v>
      </c>
      <c r="G61" s="25"/>
    </row>
    <row r="62" spans="1:7" s="2" customFormat="1" ht="18" customHeight="1">
      <c r="A62" s="19" t="s">
        <v>279</v>
      </c>
      <c r="B62" s="20">
        <v>2323.47</v>
      </c>
      <c r="C62" s="21"/>
      <c r="D62" s="21"/>
      <c r="E62" s="21"/>
      <c r="F62" s="17">
        <f t="shared" si="0"/>
        <v>2323.47</v>
      </c>
      <c r="G62" s="25"/>
    </row>
    <row r="63" spans="1:7" s="2" customFormat="1" ht="18" customHeight="1">
      <c r="A63" s="19" t="s">
        <v>280</v>
      </c>
      <c r="B63" s="20">
        <v>2986.16</v>
      </c>
      <c r="C63" s="21"/>
      <c r="D63" s="21"/>
      <c r="E63" s="21"/>
      <c r="F63" s="17">
        <f t="shared" si="0"/>
        <v>2986.16</v>
      </c>
      <c r="G63" s="25"/>
    </row>
    <row r="64" spans="1:7" s="2" customFormat="1" ht="18" customHeight="1">
      <c r="A64" s="19" t="s">
        <v>281</v>
      </c>
      <c r="B64" s="20">
        <v>2333.06</v>
      </c>
      <c r="C64" s="21"/>
      <c r="D64" s="21"/>
      <c r="E64" s="21"/>
      <c r="F64" s="17">
        <f t="shared" si="0"/>
        <v>2333.06</v>
      </c>
      <c r="G64" s="25"/>
    </row>
    <row r="65" spans="1:7" s="2" customFormat="1" ht="18" customHeight="1">
      <c r="A65" s="19" t="s">
        <v>282</v>
      </c>
      <c r="B65" s="20">
        <v>1366.95</v>
      </c>
      <c r="C65" s="21"/>
      <c r="D65" s="21"/>
      <c r="E65" s="21"/>
      <c r="F65" s="17">
        <f t="shared" si="0"/>
        <v>1366.95</v>
      </c>
      <c r="G65" s="25"/>
    </row>
    <row r="66" spans="1:7" s="2" customFormat="1" ht="18" customHeight="1">
      <c r="A66" s="19" t="s">
        <v>283</v>
      </c>
      <c r="B66" s="20">
        <v>1136.67</v>
      </c>
      <c r="C66" s="21"/>
      <c r="D66" s="21"/>
      <c r="E66" s="21"/>
      <c r="F66" s="17">
        <f t="shared" si="0"/>
        <v>1136.67</v>
      </c>
      <c r="G66" s="25"/>
    </row>
    <row r="67" spans="1:7" s="2" customFormat="1" ht="18" customHeight="1">
      <c r="A67" s="19" t="s">
        <v>284</v>
      </c>
      <c r="B67" s="20">
        <v>2169.62</v>
      </c>
      <c r="C67" s="21"/>
      <c r="D67" s="21"/>
      <c r="E67" s="21"/>
      <c r="F67" s="17">
        <f t="shared" si="0"/>
        <v>2169.62</v>
      </c>
      <c r="G67" s="25"/>
    </row>
    <row r="68" spans="1:7" s="2" customFormat="1" ht="18" customHeight="1">
      <c r="A68" s="19" t="s">
        <v>285</v>
      </c>
      <c r="B68" s="20">
        <v>443.98</v>
      </c>
      <c r="C68" s="21"/>
      <c r="D68" s="21"/>
      <c r="E68" s="21"/>
      <c r="F68" s="17">
        <f t="shared" si="0"/>
        <v>443.98</v>
      </c>
      <c r="G68" s="25"/>
    </row>
    <row r="69" spans="1:7" s="2" customFormat="1" ht="18" customHeight="1">
      <c r="A69" s="19" t="s">
        <v>286</v>
      </c>
      <c r="B69" s="20">
        <v>24.79</v>
      </c>
      <c r="C69" s="21"/>
      <c r="D69" s="21"/>
      <c r="E69" s="21"/>
      <c r="F69" s="17">
        <f t="shared" si="0"/>
        <v>24.79</v>
      </c>
      <c r="G69" s="25"/>
    </row>
    <row r="70" spans="1:7" s="2" customFormat="1" ht="18" customHeight="1">
      <c r="A70" s="19" t="s">
        <v>287</v>
      </c>
      <c r="B70" s="20">
        <v>1471.46</v>
      </c>
      <c r="C70" s="21"/>
      <c r="D70" s="21"/>
      <c r="E70" s="21"/>
      <c r="F70" s="17">
        <f t="shared" si="0"/>
        <v>1471.46</v>
      </c>
      <c r="G70" s="25"/>
    </row>
    <row r="71" spans="1:7" s="2" customFormat="1" ht="18" customHeight="1">
      <c r="A71" s="19" t="s">
        <v>288</v>
      </c>
      <c r="B71" s="20">
        <v>2824.92</v>
      </c>
      <c r="C71" s="21"/>
      <c r="D71" s="21"/>
      <c r="E71" s="21"/>
      <c r="F71" s="17">
        <f aca="true" t="shared" si="1" ref="F71:F77">SUM(B71:E71)</f>
        <v>2824.92</v>
      </c>
      <c r="G71" s="25"/>
    </row>
    <row r="72" spans="1:7" s="2" customFormat="1" ht="18" customHeight="1">
      <c r="A72" s="19" t="s">
        <v>289</v>
      </c>
      <c r="B72" s="20">
        <v>1339.94</v>
      </c>
      <c r="C72" s="21"/>
      <c r="D72" s="21"/>
      <c r="E72" s="21"/>
      <c r="F72" s="17">
        <f t="shared" si="1"/>
        <v>1339.94</v>
      </c>
      <c r="G72" s="25"/>
    </row>
    <row r="73" spans="1:7" s="2" customFormat="1" ht="18" customHeight="1">
      <c r="A73" s="19" t="s">
        <v>290</v>
      </c>
      <c r="B73" s="20">
        <v>1079.6</v>
      </c>
      <c r="C73" s="21"/>
      <c r="D73" s="21"/>
      <c r="E73" s="21"/>
      <c r="F73" s="17">
        <f t="shared" si="1"/>
        <v>1079.6</v>
      </c>
      <c r="G73" s="25"/>
    </row>
    <row r="74" spans="1:7" s="2" customFormat="1" ht="18" customHeight="1">
      <c r="A74" s="19" t="s">
        <v>291</v>
      </c>
      <c r="B74" s="20">
        <v>386.55</v>
      </c>
      <c r="C74" s="21"/>
      <c r="D74" s="21"/>
      <c r="E74" s="21"/>
      <c r="F74" s="17">
        <f t="shared" si="1"/>
        <v>386.55</v>
      </c>
      <c r="G74" s="25"/>
    </row>
    <row r="75" spans="1:7" s="2" customFormat="1" ht="18" customHeight="1">
      <c r="A75" s="19" t="s">
        <v>292</v>
      </c>
      <c r="B75" s="20">
        <v>417.8</v>
      </c>
      <c r="C75" s="21"/>
      <c r="D75" s="21"/>
      <c r="E75" s="21"/>
      <c r="F75" s="17">
        <f t="shared" si="1"/>
        <v>417.8</v>
      </c>
      <c r="G75" s="25"/>
    </row>
    <row r="76" spans="1:7" s="2" customFormat="1" ht="27" customHeight="1">
      <c r="A76" s="19" t="s">
        <v>293</v>
      </c>
      <c r="B76" s="20">
        <v>270.28</v>
      </c>
      <c r="C76" s="21"/>
      <c r="D76" s="21"/>
      <c r="E76" s="21"/>
      <c r="F76" s="17">
        <f t="shared" si="1"/>
        <v>270.28</v>
      </c>
      <c r="G76" s="25"/>
    </row>
    <row r="77" spans="1:7" s="2" customFormat="1" ht="27" customHeight="1">
      <c r="A77" s="19" t="s">
        <v>294</v>
      </c>
      <c r="B77" s="20">
        <v>2870.88</v>
      </c>
      <c r="C77" s="21"/>
      <c r="D77" s="21"/>
      <c r="E77" s="21"/>
      <c r="F77" s="17">
        <f t="shared" si="1"/>
        <v>2870.88</v>
      </c>
      <c r="G77" s="25"/>
    </row>
    <row r="78" spans="1:7" s="2" customFormat="1" ht="18" customHeight="1">
      <c r="A78" s="19" t="s">
        <v>295</v>
      </c>
      <c r="B78" s="20">
        <v>507.78</v>
      </c>
      <c r="C78" s="21"/>
      <c r="D78" s="21"/>
      <c r="E78" s="21"/>
      <c r="F78" s="17">
        <f aca="true" t="shared" si="2" ref="F78:F141">SUM(B78:E78)</f>
        <v>507.78</v>
      </c>
      <c r="G78" s="25"/>
    </row>
    <row r="79" spans="1:7" s="2" customFormat="1" ht="18" customHeight="1">
      <c r="A79" s="19" t="s">
        <v>296</v>
      </c>
      <c r="B79" s="20">
        <v>210.01</v>
      </c>
      <c r="C79" s="21">
        <v>14.72</v>
      </c>
      <c r="D79" s="21"/>
      <c r="E79" s="21"/>
      <c r="F79" s="17">
        <f t="shared" si="2"/>
        <v>224.73</v>
      </c>
      <c r="G79" s="22" t="s">
        <v>297</v>
      </c>
    </row>
    <row r="80" spans="1:7" s="2" customFormat="1" ht="18" customHeight="1">
      <c r="A80" s="19" t="s">
        <v>298</v>
      </c>
      <c r="B80" s="20">
        <v>157.55</v>
      </c>
      <c r="C80" s="21"/>
      <c r="D80" s="21"/>
      <c r="E80" s="21"/>
      <c r="F80" s="17">
        <f t="shared" si="2"/>
        <v>157.55</v>
      </c>
      <c r="G80" s="25"/>
    </row>
    <row r="81" spans="1:7" s="2" customFormat="1" ht="18" customHeight="1">
      <c r="A81" s="19" t="s">
        <v>299</v>
      </c>
      <c r="B81" s="20">
        <v>189.69</v>
      </c>
      <c r="C81" s="21">
        <v>10.08</v>
      </c>
      <c r="D81" s="21"/>
      <c r="E81" s="21"/>
      <c r="F81" s="17">
        <f t="shared" si="2"/>
        <v>199.77</v>
      </c>
      <c r="G81" s="22" t="s">
        <v>297</v>
      </c>
    </row>
    <row r="82" spans="1:7" s="2" customFormat="1" ht="39" customHeight="1">
      <c r="A82" s="19" t="s">
        <v>300</v>
      </c>
      <c r="B82" s="20">
        <v>308.71</v>
      </c>
      <c r="C82" s="17">
        <f>60+20+20+20+350</f>
        <v>470</v>
      </c>
      <c r="D82" s="21"/>
      <c r="E82" s="21"/>
      <c r="F82" s="17">
        <f t="shared" si="2"/>
        <v>778.71</v>
      </c>
      <c r="G82" s="22" t="s">
        <v>301</v>
      </c>
    </row>
    <row r="83" spans="1:7" s="2" customFormat="1" ht="30" customHeight="1">
      <c r="A83" s="19" t="s">
        <v>302</v>
      </c>
      <c r="B83" s="20">
        <v>184.38</v>
      </c>
      <c r="C83" s="21"/>
      <c r="D83" s="21"/>
      <c r="E83" s="21"/>
      <c r="F83" s="17">
        <f t="shared" si="2"/>
        <v>184.38</v>
      </c>
      <c r="G83" s="25"/>
    </row>
    <row r="84" spans="1:7" s="2" customFormat="1" ht="69" customHeight="1">
      <c r="A84" s="19" t="s">
        <v>303</v>
      </c>
      <c r="B84" s="20">
        <v>2470.03</v>
      </c>
      <c r="C84" s="17">
        <f>210.961+181.06-629-21.3+160</f>
        <v>-98.279</v>
      </c>
      <c r="D84" s="21"/>
      <c r="E84" s="21">
        <v>5065</v>
      </c>
      <c r="F84" s="17">
        <f t="shared" si="2"/>
        <v>7436.751</v>
      </c>
      <c r="G84" s="22" t="s">
        <v>304</v>
      </c>
    </row>
    <row r="85" spans="1:7" s="2" customFormat="1" ht="18" customHeight="1">
      <c r="A85" s="19" t="s">
        <v>305</v>
      </c>
      <c r="B85" s="20">
        <v>84.4</v>
      </c>
      <c r="C85" s="21"/>
      <c r="D85" s="21"/>
      <c r="E85" s="21"/>
      <c r="F85" s="17">
        <f t="shared" si="2"/>
        <v>84.4</v>
      </c>
      <c r="G85" s="25"/>
    </row>
    <row r="86" spans="1:7" s="2" customFormat="1" ht="18" customHeight="1">
      <c r="A86" s="19" t="s">
        <v>306</v>
      </c>
      <c r="B86" s="20">
        <v>66.88</v>
      </c>
      <c r="C86" s="21"/>
      <c r="D86" s="21"/>
      <c r="E86" s="21"/>
      <c r="F86" s="17">
        <f t="shared" si="2"/>
        <v>66.88</v>
      </c>
      <c r="G86" s="25"/>
    </row>
    <row r="87" spans="1:7" s="2" customFormat="1" ht="18" customHeight="1">
      <c r="A87" s="19" t="s">
        <v>307</v>
      </c>
      <c r="B87" s="20">
        <v>199.19</v>
      </c>
      <c r="C87" s="21"/>
      <c r="D87" s="21"/>
      <c r="E87" s="21"/>
      <c r="F87" s="17">
        <f t="shared" si="2"/>
        <v>199.19</v>
      </c>
      <c r="G87" s="25"/>
    </row>
    <row r="88" spans="1:7" s="2" customFormat="1" ht="18" customHeight="1">
      <c r="A88" s="19" t="s">
        <v>308</v>
      </c>
      <c r="B88" s="20">
        <v>173.02</v>
      </c>
      <c r="C88" s="21"/>
      <c r="D88" s="21"/>
      <c r="E88" s="21"/>
      <c r="F88" s="17">
        <f t="shared" si="2"/>
        <v>173.02</v>
      </c>
      <c r="G88" s="25"/>
    </row>
    <row r="89" spans="1:7" s="2" customFormat="1" ht="18" customHeight="1">
      <c r="A89" s="19" t="s">
        <v>309</v>
      </c>
      <c r="B89" s="20">
        <v>263.13</v>
      </c>
      <c r="C89" s="21"/>
      <c r="D89" s="21"/>
      <c r="E89" s="21"/>
      <c r="F89" s="17">
        <f t="shared" si="2"/>
        <v>263.13</v>
      </c>
      <c r="G89" s="22"/>
    </row>
    <row r="90" spans="1:7" s="2" customFormat="1" ht="75" customHeight="1">
      <c r="A90" s="19" t="s">
        <v>310</v>
      </c>
      <c r="B90" s="20">
        <f>2582.8+1231.81</f>
        <v>3814.61</v>
      </c>
      <c r="C90" s="17">
        <f>36+92.89-60+85.86-25.42-20.75-250</f>
        <v>-141.42000000000002</v>
      </c>
      <c r="D90" s="21">
        <v>120</v>
      </c>
      <c r="E90" s="21">
        <v>154</v>
      </c>
      <c r="F90" s="17">
        <f t="shared" si="2"/>
        <v>3947.19</v>
      </c>
      <c r="G90" s="22" t="s">
        <v>311</v>
      </c>
    </row>
    <row r="91" spans="1:7" s="2" customFormat="1" ht="18" customHeight="1">
      <c r="A91" s="19" t="s">
        <v>312</v>
      </c>
      <c r="B91" s="20">
        <v>766.25</v>
      </c>
      <c r="C91" s="21">
        <v>20</v>
      </c>
      <c r="D91" s="21"/>
      <c r="E91" s="21"/>
      <c r="F91" s="17">
        <f t="shared" si="2"/>
        <v>786.25</v>
      </c>
      <c r="G91" s="22" t="s">
        <v>313</v>
      </c>
    </row>
    <row r="92" spans="1:7" s="2" customFormat="1" ht="18" customHeight="1">
      <c r="A92" s="19" t="s">
        <v>314</v>
      </c>
      <c r="B92" s="20">
        <v>510.85</v>
      </c>
      <c r="C92" s="21"/>
      <c r="D92" s="21"/>
      <c r="E92" s="21"/>
      <c r="F92" s="17">
        <f t="shared" si="2"/>
        <v>510.85</v>
      </c>
      <c r="G92" s="22"/>
    </row>
    <row r="93" spans="1:7" s="2" customFormat="1" ht="18" customHeight="1">
      <c r="A93" s="19" t="s">
        <v>315</v>
      </c>
      <c r="B93" s="20">
        <v>178.68</v>
      </c>
      <c r="C93" s="21"/>
      <c r="D93" s="21"/>
      <c r="E93" s="21"/>
      <c r="F93" s="17">
        <f t="shared" si="2"/>
        <v>178.68</v>
      </c>
      <c r="G93" s="25"/>
    </row>
    <row r="94" spans="1:7" s="2" customFormat="1" ht="18" customHeight="1">
      <c r="A94" s="19" t="s">
        <v>316</v>
      </c>
      <c r="B94" s="20">
        <v>237.92</v>
      </c>
      <c r="C94" s="21"/>
      <c r="D94" s="21"/>
      <c r="E94" s="21"/>
      <c r="F94" s="17">
        <f t="shared" si="2"/>
        <v>237.92</v>
      </c>
      <c r="G94" s="25"/>
    </row>
    <row r="95" spans="1:7" s="2" customFormat="1" ht="18" customHeight="1">
      <c r="A95" s="19" t="s">
        <v>317</v>
      </c>
      <c r="B95" s="20">
        <v>379.22</v>
      </c>
      <c r="C95" s="21"/>
      <c r="D95" s="21"/>
      <c r="E95" s="21"/>
      <c r="F95" s="17">
        <f t="shared" si="2"/>
        <v>379.22</v>
      </c>
      <c r="G95" s="22"/>
    </row>
    <row r="96" spans="1:7" s="2" customFormat="1" ht="18" customHeight="1">
      <c r="A96" s="19" t="s">
        <v>318</v>
      </c>
      <c r="B96" s="20">
        <v>1986.78</v>
      </c>
      <c r="C96" s="21"/>
      <c r="D96" s="21"/>
      <c r="E96" s="21"/>
      <c r="F96" s="17">
        <f t="shared" si="2"/>
        <v>1986.78</v>
      </c>
      <c r="G96" s="25"/>
    </row>
    <row r="97" spans="1:7" s="2" customFormat="1" ht="18" customHeight="1">
      <c r="A97" s="19" t="s">
        <v>319</v>
      </c>
      <c r="B97" s="20">
        <v>40</v>
      </c>
      <c r="C97" s="21"/>
      <c r="D97" s="21"/>
      <c r="E97" s="21"/>
      <c r="F97" s="17">
        <f t="shared" si="2"/>
        <v>40</v>
      </c>
      <c r="G97" s="24"/>
    </row>
    <row r="98" spans="1:7" s="2" customFormat="1" ht="18" customHeight="1">
      <c r="A98" s="19" t="s">
        <v>320</v>
      </c>
      <c r="B98" s="20">
        <v>754.36</v>
      </c>
      <c r="C98" s="21"/>
      <c r="D98" s="21"/>
      <c r="E98" s="21"/>
      <c r="F98" s="17">
        <f t="shared" si="2"/>
        <v>754.36</v>
      </c>
      <c r="G98" s="25"/>
    </row>
    <row r="99" spans="1:7" s="2" customFormat="1" ht="18" customHeight="1">
      <c r="A99" s="19" t="s">
        <v>321</v>
      </c>
      <c r="B99" s="20">
        <v>364.28</v>
      </c>
      <c r="C99" s="21"/>
      <c r="D99" s="21"/>
      <c r="E99" s="21"/>
      <c r="F99" s="17">
        <f t="shared" si="2"/>
        <v>364.28</v>
      </c>
      <c r="G99" s="27"/>
    </row>
    <row r="100" spans="1:7" s="2" customFormat="1" ht="18" customHeight="1">
      <c r="A100" s="19" t="s">
        <v>322</v>
      </c>
      <c r="B100" s="20">
        <v>106.35</v>
      </c>
      <c r="C100" s="21"/>
      <c r="D100" s="21"/>
      <c r="E100" s="21"/>
      <c r="F100" s="17">
        <f t="shared" si="2"/>
        <v>106.35</v>
      </c>
      <c r="G100" s="28"/>
    </row>
    <row r="101" spans="1:7" s="2" customFormat="1" ht="18" customHeight="1">
      <c r="A101" s="19" t="s">
        <v>323</v>
      </c>
      <c r="B101" s="20">
        <v>20.38</v>
      </c>
      <c r="C101" s="21"/>
      <c r="D101" s="21"/>
      <c r="E101" s="21"/>
      <c r="F101" s="17">
        <f t="shared" si="2"/>
        <v>20.38</v>
      </c>
      <c r="G101" s="22"/>
    </row>
    <row r="102" spans="1:7" s="2" customFormat="1" ht="18" customHeight="1">
      <c r="A102" s="19" t="s">
        <v>324</v>
      </c>
      <c r="B102" s="20">
        <v>726.44</v>
      </c>
      <c r="C102" s="21"/>
      <c r="D102" s="21"/>
      <c r="E102" s="21"/>
      <c r="F102" s="17">
        <f t="shared" si="2"/>
        <v>726.44</v>
      </c>
      <c r="G102" s="25"/>
    </row>
    <row r="103" spans="1:7" s="2" customFormat="1" ht="18" customHeight="1">
      <c r="A103" s="19" t="s">
        <v>325</v>
      </c>
      <c r="B103" s="20">
        <v>139.77</v>
      </c>
      <c r="C103" s="21"/>
      <c r="D103" s="21"/>
      <c r="E103" s="21"/>
      <c r="F103" s="17">
        <f t="shared" si="2"/>
        <v>139.77</v>
      </c>
      <c r="G103" s="24"/>
    </row>
    <row r="104" spans="1:7" s="2" customFormat="1" ht="18" customHeight="1">
      <c r="A104" s="19" t="s">
        <v>326</v>
      </c>
      <c r="B104" s="20">
        <v>266</v>
      </c>
      <c r="C104" s="21"/>
      <c r="D104" s="21"/>
      <c r="E104" s="21"/>
      <c r="F104" s="17">
        <f t="shared" si="2"/>
        <v>266</v>
      </c>
      <c r="G104" s="22"/>
    </row>
    <row r="105" spans="1:7" s="2" customFormat="1" ht="18" customHeight="1">
      <c r="A105" s="19" t="s">
        <v>327</v>
      </c>
      <c r="B105" s="20">
        <v>51.7</v>
      </c>
      <c r="C105" s="21"/>
      <c r="D105" s="21"/>
      <c r="E105" s="21"/>
      <c r="F105" s="17">
        <f t="shared" si="2"/>
        <v>51.7</v>
      </c>
      <c r="G105" s="25"/>
    </row>
    <row r="106" spans="1:7" s="2" customFormat="1" ht="18" customHeight="1">
      <c r="A106" s="19" t="s">
        <v>328</v>
      </c>
      <c r="B106" s="20">
        <v>339.84</v>
      </c>
      <c r="C106" s="21"/>
      <c r="D106" s="21"/>
      <c r="E106" s="21"/>
      <c r="F106" s="17">
        <f t="shared" si="2"/>
        <v>339.84</v>
      </c>
      <c r="G106" s="22"/>
    </row>
    <row r="107" spans="1:7" s="2" customFormat="1" ht="18" customHeight="1">
      <c r="A107" s="19" t="s">
        <v>329</v>
      </c>
      <c r="B107" s="20">
        <v>320.68</v>
      </c>
      <c r="C107" s="21"/>
      <c r="D107" s="21"/>
      <c r="E107" s="21"/>
      <c r="F107" s="17">
        <f t="shared" si="2"/>
        <v>320.68</v>
      </c>
      <c r="G107" s="22"/>
    </row>
    <row r="108" spans="1:7" s="2" customFormat="1" ht="34.5" customHeight="1">
      <c r="A108" s="19" t="s">
        <v>330</v>
      </c>
      <c r="B108" s="20">
        <v>2474.59</v>
      </c>
      <c r="C108" s="17">
        <f>131.73+140</f>
        <v>271.73</v>
      </c>
      <c r="D108" s="21"/>
      <c r="E108" s="21"/>
      <c r="F108" s="17">
        <f t="shared" si="2"/>
        <v>2746.32</v>
      </c>
      <c r="G108" s="22" t="s">
        <v>331</v>
      </c>
    </row>
    <row r="109" spans="1:7" s="2" customFormat="1" ht="18" customHeight="1">
      <c r="A109" s="19" t="s">
        <v>332</v>
      </c>
      <c r="B109" s="20">
        <v>391.18</v>
      </c>
      <c r="C109" s="29">
        <v>5</v>
      </c>
      <c r="D109" s="21"/>
      <c r="E109" s="21">
        <v>15</v>
      </c>
      <c r="F109" s="17">
        <f t="shared" si="2"/>
        <v>411.18</v>
      </c>
      <c r="G109" s="22" t="s">
        <v>333</v>
      </c>
    </row>
    <row r="110" spans="1:7" s="2" customFormat="1" ht="18" customHeight="1">
      <c r="A110" s="19" t="s">
        <v>334</v>
      </c>
      <c r="B110" s="20">
        <v>424.19</v>
      </c>
      <c r="C110" s="21"/>
      <c r="D110" s="21"/>
      <c r="E110" s="21"/>
      <c r="F110" s="17">
        <f t="shared" si="2"/>
        <v>424.19</v>
      </c>
      <c r="G110" s="25"/>
    </row>
    <row r="111" spans="1:7" s="2" customFormat="1" ht="18" customHeight="1">
      <c r="A111" s="19" t="s">
        <v>335</v>
      </c>
      <c r="B111" s="20">
        <v>1577.68</v>
      </c>
      <c r="C111" s="21">
        <f>-50-100</f>
        <v>-150</v>
      </c>
      <c r="D111" s="21"/>
      <c r="E111" s="21"/>
      <c r="F111" s="17">
        <f t="shared" si="2"/>
        <v>1427.68</v>
      </c>
      <c r="G111" s="25" t="s">
        <v>336</v>
      </c>
    </row>
    <row r="112" spans="1:7" s="2" customFormat="1" ht="39" customHeight="1">
      <c r="A112" s="19" t="s">
        <v>133</v>
      </c>
      <c r="B112" s="20">
        <v>976.45</v>
      </c>
      <c r="C112" s="21">
        <f>100+50+100+53.67</f>
        <v>303.67</v>
      </c>
      <c r="D112" s="21"/>
      <c r="E112" s="21"/>
      <c r="F112" s="17">
        <f t="shared" si="2"/>
        <v>1280.1200000000001</v>
      </c>
      <c r="G112" s="26" t="s">
        <v>337</v>
      </c>
    </row>
    <row r="113" spans="1:7" s="2" customFormat="1" ht="36.75" customHeight="1">
      <c r="A113" s="19" t="s">
        <v>338</v>
      </c>
      <c r="B113" s="20">
        <v>201.64</v>
      </c>
      <c r="C113" s="21">
        <f>20+5</f>
        <v>25</v>
      </c>
      <c r="D113" s="21"/>
      <c r="E113" s="21"/>
      <c r="F113" s="17">
        <f t="shared" si="2"/>
        <v>226.64</v>
      </c>
      <c r="G113" s="22" t="s">
        <v>339</v>
      </c>
    </row>
    <row r="114" spans="1:7" s="2" customFormat="1" ht="18" customHeight="1">
      <c r="A114" s="19" t="s">
        <v>340</v>
      </c>
      <c r="B114" s="20">
        <v>45.67</v>
      </c>
      <c r="C114" s="21"/>
      <c r="D114" s="21"/>
      <c r="E114" s="21"/>
      <c r="F114" s="17">
        <f t="shared" si="2"/>
        <v>45.67</v>
      </c>
      <c r="G114" s="22"/>
    </row>
    <row r="115" spans="1:7" s="2" customFormat="1" ht="18" customHeight="1">
      <c r="A115" s="19" t="s">
        <v>341</v>
      </c>
      <c r="B115" s="20">
        <v>95.73</v>
      </c>
      <c r="C115" s="21"/>
      <c r="D115" s="21"/>
      <c r="E115" s="21"/>
      <c r="F115" s="17">
        <f t="shared" si="2"/>
        <v>95.73</v>
      </c>
      <c r="G115" s="25"/>
    </row>
    <row r="116" spans="1:7" s="2" customFormat="1" ht="34.5" customHeight="1">
      <c r="A116" s="19" t="s">
        <v>342</v>
      </c>
      <c r="B116" s="20">
        <v>2102.58</v>
      </c>
      <c r="C116" s="21">
        <f>300+25</f>
        <v>325</v>
      </c>
      <c r="D116" s="21"/>
      <c r="E116" s="21">
        <v>125</v>
      </c>
      <c r="F116" s="17">
        <f t="shared" si="2"/>
        <v>2552.58</v>
      </c>
      <c r="G116" s="22" t="s">
        <v>343</v>
      </c>
    </row>
    <row r="117" spans="1:7" s="2" customFormat="1" ht="18" customHeight="1">
      <c r="A117" s="19" t="s">
        <v>344</v>
      </c>
      <c r="B117" s="20">
        <v>195.62</v>
      </c>
      <c r="C117" s="21"/>
      <c r="D117" s="21"/>
      <c r="E117" s="21"/>
      <c r="F117" s="17">
        <f t="shared" si="2"/>
        <v>195.62</v>
      </c>
      <c r="G117" s="22"/>
    </row>
    <row r="118" spans="1:7" s="2" customFormat="1" ht="18" customHeight="1">
      <c r="A118" s="19" t="s">
        <v>345</v>
      </c>
      <c r="B118" s="20">
        <v>242.46</v>
      </c>
      <c r="C118" s="21"/>
      <c r="D118" s="21"/>
      <c r="E118" s="21"/>
      <c r="F118" s="17">
        <f t="shared" si="2"/>
        <v>242.46</v>
      </c>
      <c r="G118" s="25"/>
    </row>
    <row r="119" spans="1:7" s="2" customFormat="1" ht="18" customHeight="1">
      <c r="A119" s="19" t="s">
        <v>346</v>
      </c>
      <c r="B119" s="20">
        <v>530.57</v>
      </c>
      <c r="C119" s="21"/>
      <c r="D119" s="21"/>
      <c r="E119" s="21"/>
      <c r="F119" s="17">
        <f t="shared" si="2"/>
        <v>530.57</v>
      </c>
      <c r="G119" s="22"/>
    </row>
    <row r="120" spans="1:7" s="2" customFormat="1" ht="18" customHeight="1">
      <c r="A120" s="19" t="s">
        <v>347</v>
      </c>
      <c r="B120" s="20">
        <v>487.09</v>
      </c>
      <c r="C120" s="21"/>
      <c r="D120" s="21"/>
      <c r="E120" s="21"/>
      <c r="F120" s="17">
        <f t="shared" si="2"/>
        <v>487.09</v>
      </c>
      <c r="G120" s="25"/>
    </row>
    <row r="121" spans="1:7" s="2" customFormat="1" ht="18" customHeight="1">
      <c r="A121" s="19" t="s">
        <v>348</v>
      </c>
      <c r="B121" s="20">
        <v>316.23</v>
      </c>
      <c r="C121" s="21"/>
      <c r="D121" s="21"/>
      <c r="E121" s="21"/>
      <c r="F121" s="17">
        <f t="shared" si="2"/>
        <v>316.23</v>
      </c>
      <c r="G121" s="25"/>
    </row>
    <row r="122" spans="1:7" s="2" customFormat="1" ht="18" customHeight="1">
      <c r="A122" s="19" t="s">
        <v>349</v>
      </c>
      <c r="B122" s="20">
        <v>312.89</v>
      </c>
      <c r="C122" s="21"/>
      <c r="D122" s="21"/>
      <c r="E122" s="21"/>
      <c r="F122" s="17">
        <f t="shared" si="2"/>
        <v>312.89</v>
      </c>
      <c r="G122" s="25"/>
    </row>
    <row r="123" spans="1:7" s="2" customFormat="1" ht="18" customHeight="1">
      <c r="A123" s="19" t="s">
        <v>350</v>
      </c>
      <c r="B123" s="20">
        <v>465.29</v>
      </c>
      <c r="C123" s="21"/>
      <c r="D123" s="21"/>
      <c r="E123" s="21"/>
      <c r="F123" s="17">
        <f t="shared" si="2"/>
        <v>465.29</v>
      </c>
      <c r="G123" s="22"/>
    </row>
    <row r="124" spans="1:7" s="2" customFormat="1" ht="18" customHeight="1">
      <c r="A124" s="19" t="s">
        <v>351</v>
      </c>
      <c r="B124" s="20">
        <v>349.53</v>
      </c>
      <c r="C124" s="21"/>
      <c r="D124" s="21"/>
      <c r="E124" s="21"/>
      <c r="F124" s="17">
        <f t="shared" si="2"/>
        <v>349.53</v>
      </c>
      <c r="G124" s="22"/>
    </row>
    <row r="125" spans="1:7" s="2" customFormat="1" ht="18" customHeight="1">
      <c r="A125" s="19" t="s">
        <v>352</v>
      </c>
      <c r="B125" s="20">
        <v>74.62</v>
      </c>
      <c r="C125" s="21"/>
      <c r="D125" s="21"/>
      <c r="E125" s="21"/>
      <c r="F125" s="17">
        <f t="shared" si="2"/>
        <v>74.62</v>
      </c>
      <c r="G125" s="22"/>
    </row>
    <row r="126" spans="1:7" s="2" customFormat="1" ht="27" customHeight="1">
      <c r="A126" s="19" t="s">
        <v>353</v>
      </c>
      <c r="B126" s="20">
        <v>1007.61</v>
      </c>
      <c r="C126" s="17">
        <v>23.83</v>
      </c>
      <c r="D126" s="21"/>
      <c r="E126" s="21">
        <v>130</v>
      </c>
      <c r="F126" s="17">
        <f t="shared" si="2"/>
        <v>1161.44</v>
      </c>
      <c r="G126" s="22" t="s">
        <v>354</v>
      </c>
    </row>
    <row r="127" spans="1:7" s="2" customFormat="1" ht="18" customHeight="1">
      <c r="A127" s="19" t="s">
        <v>355</v>
      </c>
      <c r="B127" s="20">
        <v>148.96</v>
      </c>
      <c r="C127" s="21"/>
      <c r="D127" s="21"/>
      <c r="E127" s="21"/>
      <c r="F127" s="17">
        <f t="shared" si="2"/>
        <v>148.96</v>
      </c>
      <c r="G127" s="22"/>
    </row>
    <row r="128" spans="1:7" s="2" customFormat="1" ht="18" customHeight="1">
      <c r="A128" s="19" t="s">
        <v>356</v>
      </c>
      <c r="B128" s="20">
        <v>2073.5</v>
      </c>
      <c r="C128" s="21"/>
      <c r="D128" s="21"/>
      <c r="E128" s="21"/>
      <c r="F128" s="17">
        <f t="shared" si="2"/>
        <v>2073.5</v>
      </c>
      <c r="G128" s="25"/>
    </row>
    <row r="129" spans="1:7" s="4" customFormat="1" ht="18" customHeight="1">
      <c r="A129" s="19" t="s">
        <v>357</v>
      </c>
      <c r="B129" s="20">
        <v>115.74</v>
      </c>
      <c r="C129" s="21"/>
      <c r="D129" s="21"/>
      <c r="E129" s="21"/>
      <c r="F129" s="17">
        <f t="shared" si="2"/>
        <v>115.74</v>
      </c>
      <c r="G129" s="22"/>
    </row>
    <row r="130" spans="1:7" s="2" customFormat="1" ht="18" customHeight="1">
      <c r="A130" s="19" t="s">
        <v>358</v>
      </c>
      <c r="B130" s="20">
        <v>55</v>
      </c>
      <c r="C130" s="21">
        <v>5</v>
      </c>
      <c r="D130" s="21"/>
      <c r="E130" s="21"/>
      <c r="F130" s="17">
        <f t="shared" si="2"/>
        <v>60</v>
      </c>
      <c r="G130" s="22" t="s">
        <v>359</v>
      </c>
    </row>
    <row r="131" spans="1:7" s="2" customFormat="1" ht="18" customHeight="1">
      <c r="A131" s="19" t="s">
        <v>360</v>
      </c>
      <c r="B131" s="20">
        <v>1</v>
      </c>
      <c r="C131" s="21"/>
      <c r="D131" s="21"/>
      <c r="E131" s="21"/>
      <c r="F131" s="17">
        <f t="shared" si="2"/>
        <v>1</v>
      </c>
      <c r="G131" s="25"/>
    </row>
    <row r="132" spans="1:7" s="2" customFormat="1" ht="46.5" customHeight="1">
      <c r="A132" s="19" t="s">
        <v>361</v>
      </c>
      <c r="B132" s="20">
        <v>761.07</v>
      </c>
      <c r="C132" s="21">
        <v>130.6</v>
      </c>
      <c r="D132" s="21"/>
      <c r="E132" s="21"/>
      <c r="F132" s="17">
        <f t="shared" si="2"/>
        <v>891.6700000000001</v>
      </c>
      <c r="G132" s="22" t="s">
        <v>362</v>
      </c>
    </row>
    <row r="133" spans="1:7" s="2" customFormat="1" ht="18" customHeight="1">
      <c r="A133" s="19" t="s">
        <v>363</v>
      </c>
      <c r="B133" s="20">
        <v>100.75</v>
      </c>
      <c r="C133" s="21"/>
      <c r="D133" s="21"/>
      <c r="E133" s="21"/>
      <c r="F133" s="17">
        <f t="shared" si="2"/>
        <v>100.75</v>
      </c>
      <c r="G133" s="22"/>
    </row>
    <row r="134" spans="1:7" s="2" customFormat="1" ht="18" customHeight="1">
      <c r="A134" s="19" t="s">
        <v>364</v>
      </c>
      <c r="B134" s="20">
        <v>12.97</v>
      </c>
      <c r="C134" s="21"/>
      <c r="D134" s="21"/>
      <c r="E134" s="21"/>
      <c r="F134" s="17">
        <f t="shared" si="2"/>
        <v>12.97</v>
      </c>
      <c r="G134" s="25"/>
    </row>
    <row r="135" spans="1:7" s="2" customFormat="1" ht="18" customHeight="1">
      <c r="A135" s="19" t="s">
        <v>365</v>
      </c>
      <c r="B135" s="20">
        <v>104.74</v>
      </c>
      <c r="C135" s="21"/>
      <c r="D135" s="21"/>
      <c r="E135" s="21"/>
      <c r="F135" s="17">
        <f t="shared" si="2"/>
        <v>104.74</v>
      </c>
      <c r="G135" s="25"/>
    </row>
    <row r="136" spans="1:7" s="2" customFormat="1" ht="18" customHeight="1">
      <c r="A136" s="19" t="s">
        <v>366</v>
      </c>
      <c r="B136" s="20">
        <v>426.91</v>
      </c>
      <c r="C136" s="21">
        <v>10</v>
      </c>
      <c r="D136" s="21"/>
      <c r="E136" s="21"/>
      <c r="F136" s="17">
        <f t="shared" si="2"/>
        <v>436.91</v>
      </c>
      <c r="G136" s="22" t="s">
        <v>367</v>
      </c>
    </row>
    <row r="137" spans="1:7" s="2" customFormat="1" ht="36" customHeight="1">
      <c r="A137" s="19" t="s">
        <v>368</v>
      </c>
      <c r="B137" s="20">
        <v>317.5</v>
      </c>
      <c r="C137" s="21">
        <f>150+40-4.8</f>
        <v>185.2</v>
      </c>
      <c r="D137" s="21"/>
      <c r="E137" s="21">
        <v>663</v>
      </c>
      <c r="F137" s="17">
        <f t="shared" si="2"/>
        <v>1165.7</v>
      </c>
      <c r="G137" s="22" t="s">
        <v>369</v>
      </c>
    </row>
    <row r="138" spans="1:7" s="2" customFormat="1" ht="18" customHeight="1">
      <c r="A138" s="19" t="s">
        <v>370</v>
      </c>
      <c r="B138" s="30"/>
      <c r="C138" s="17">
        <f>3+5</f>
        <v>8</v>
      </c>
      <c r="D138" s="21"/>
      <c r="E138" s="21"/>
      <c r="F138" s="17">
        <f t="shared" si="2"/>
        <v>8</v>
      </c>
      <c r="G138" s="22" t="s">
        <v>371</v>
      </c>
    </row>
    <row r="139" spans="1:7" s="2" customFormat="1" ht="18" customHeight="1">
      <c r="A139" s="19" t="s">
        <v>372</v>
      </c>
      <c r="B139" s="20">
        <v>313.46</v>
      </c>
      <c r="C139" s="21">
        <v>20</v>
      </c>
      <c r="D139" s="21"/>
      <c r="E139" s="21"/>
      <c r="F139" s="17">
        <f t="shared" si="2"/>
        <v>333.46</v>
      </c>
      <c r="G139" s="22" t="s">
        <v>373</v>
      </c>
    </row>
    <row r="140" spans="1:7" s="2" customFormat="1" ht="18" customHeight="1">
      <c r="A140" s="19" t="s">
        <v>374</v>
      </c>
      <c r="B140" s="20">
        <v>584.1</v>
      </c>
      <c r="C140" s="21"/>
      <c r="D140" s="21">
        <v>150</v>
      </c>
      <c r="E140" s="21"/>
      <c r="F140" s="17">
        <f t="shared" si="2"/>
        <v>734.1</v>
      </c>
      <c r="G140" s="22"/>
    </row>
    <row r="141" spans="1:7" s="2" customFormat="1" ht="18" customHeight="1">
      <c r="A141" s="19" t="s">
        <v>375</v>
      </c>
      <c r="B141" s="20">
        <v>796.31</v>
      </c>
      <c r="C141" s="21"/>
      <c r="D141" s="21">
        <v>192</v>
      </c>
      <c r="E141" s="21"/>
      <c r="F141" s="17">
        <f t="shared" si="2"/>
        <v>988.31</v>
      </c>
      <c r="G141" s="25"/>
    </row>
    <row r="142" spans="1:7" s="2" customFormat="1" ht="57" customHeight="1">
      <c r="A142" s="19" t="s">
        <v>126</v>
      </c>
      <c r="B142" s="20">
        <v>1796.14</v>
      </c>
      <c r="C142" s="21">
        <f>826.19+1+45+42</f>
        <v>914.19</v>
      </c>
      <c r="D142" s="21"/>
      <c r="E142" s="21"/>
      <c r="F142" s="17">
        <f aca="true" t="shared" si="3" ref="F142:F162">SUM(B142:E142)</f>
        <v>2710.33</v>
      </c>
      <c r="G142" s="22" t="s">
        <v>376</v>
      </c>
    </row>
    <row r="143" spans="1:7" s="2" customFormat="1" ht="52.5" customHeight="1">
      <c r="A143" s="19" t="s">
        <v>377</v>
      </c>
      <c r="B143" s="20">
        <v>915.32</v>
      </c>
      <c r="C143" s="21">
        <v>23</v>
      </c>
      <c r="D143" s="21"/>
      <c r="E143" s="21"/>
      <c r="F143" s="17">
        <f t="shared" si="3"/>
        <v>938.32</v>
      </c>
      <c r="G143" s="22" t="s">
        <v>378</v>
      </c>
    </row>
    <row r="144" spans="1:7" s="2" customFormat="1" ht="51.75" customHeight="1">
      <c r="A144" s="19" t="s">
        <v>128</v>
      </c>
      <c r="B144" s="20">
        <v>1914.12</v>
      </c>
      <c r="C144" s="21">
        <f>559.21+60+47</f>
        <v>666.21</v>
      </c>
      <c r="D144" s="21"/>
      <c r="E144" s="21"/>
      <c r="F144" s="17">
        <f t="shared" si="3"/>
        <v>2580.33</v>
      </c>
      <c r="G144" s="22" t="s">
        <v>379</v>
      </c>
    </row>
    <row r="145" spans="1:7" s="2" customFormat="1" ht="48" customHeight="1">
      <c r="A145" s="19" t="s">
        <v>380</v>
      </c>
      <c r="B145" s="20">
        <v>796.87</v>
      </c>
      <c r="C145" s="21">
        <v>18</v>
      </c>
      <c r="D145" s="21"/>
      <c r="E145" s="21"/>
      <c r="F145" s="17">
        <f t="shared" si="3"/>
        <v>814.87</v>
      </c>
      <c r="G145" s="22" t="s">
        <v>381</v>
      </c>
    </row>
    <row r="146" spans="1:7" s="2" customFormat="1" ht="48" customHeight="1">
      <c r="A146" s="19" t="s">
        <v>382</v>
      </c>
      <c r="B146" s="20">
        <v>1062.34</v>
      </c>
      <c r="C146" s="21">
        <f>10+21</f>
        <v>31</v>
      </c>
      <c r="D146" s="21"/>
      <c r="E146" s="21"/>
      <c r="F146" s="17">
        <f t="shared" si="3"/>
        <v>1093.34</v>
      </c>
      <c r="G146" s="22" t="s">
        <v>383</v>
      </c>
    </row>
    <row r="147" spans="1:7" s="2" customFormat="1" ht="45" customHeight="1">
      <c r="A147" s="19" t="s">
        <v>384</v>
      </c>
      <c r="B147" s="20">
        <v>909.22</v>
      </c>
      <c r="C147" s="17">
        <f>294.54+26</f>
        <v>320.54</v>
      </c>
      <c r="D147" s="21"/>
      <c r="E147" s="21"/>
      <c r="F147" s="17">
        <f t="shared" si="3"/>
        <v>1229.76</v>
      </c>
      <c r="G147" s="22" t="s">
        <v>385</v>
      </c>
    </row>
    <row r="148" spans="1:7" s="2" customFormat="1" ht="18" customHeight="1">
      <c r="A148" s="19" t="s">
        <v>386</v>
      </c>
      <c r="B148" s="20">
        <v>861.78</v>
      </c>
      <c r="C148" s="21"/>
      <c r="D148" s="21"/>
      <c r="E148" s="21"/>
      <c r="F148" s="17">
        <f t="shared" si="3"/>
        <v>861.78</v>
      </c>
      <c r="G148" s="22" t="s">
        <v>387</v>
      </c>
    </row>
    <row r="149" spans="1:7" s="2" customFormat="1" ht="18" customHeight="1">
      <c r="A149" s="19" t="s">
        <v>388</v>
      </c>
      <c r="B149" s="20">
        <v>780.24</v>
      </c>
      <c r="C149" s="21"/>
      <c r="D149" s="21"/>
      <c r="E149" s="21"/>
      <c r="F149" s="17">
        <f t="shared" si="3"/>
        <v>780.24</v>
      </c>
      <c r="G149" s="22" t="s">
        <v>387</v>
      </c>
    </row>
    <row r="150" spans="1:7" s="2" customFormat="1" ht="42.75" customHeight="1">
      <c r="A150" s="19" t="s">
        <v>389</v>
      </c>
      <c r="B150" s="20">
        <v>630.74</v>
      </c>
      <c r="C150" s="21">
        <v>4</v>
      </c>
      <c r="D150" s="21"/>
      <c r="E150" s="21"/>
      <c r="F150" s="17">
        <f t="shared" si="3"/>
        <v>634.74</v>
      </c>
      <c r="G150" s="22" t="s">
        <v>390</v>
      </c>
    </row>
    <row r="151" spans="1:7" s="2" customFormat="1" ht="18" customHeight="1">
      <c r="A151" s="19" t="s">
        <v>391</v>
      </c>
      <c r="B151" s="20">
        <v>165.77</v>
      </c>
      <c r="C151" s="21">
        <v>20</v>
      </c>
      <c r="D151" s="21"/>
      <c r="E151" s="21"/>
      <c r="F151" s="17">
        <f t="shared" si="3"/>
        <v>185.77</v>
      </c>
      <c r="G151" s="22" t="s">
        <v>392</v>
      </c>
    </row>
    <row r="152" spans="1:7" s="2" customFormat="1" ht="18" customHeight="1">
      <c r="A152" s="19" t="s">
        <v>393</v>
      </c>
      <c r="B152" s="20">
        <v>32.8</v>
      </c>
      <c r="C152" s="21"/>
      <c r="D152" s="21"/>
      <c r="E152" s="21"/>
      <c r="F152" s="17">
        <f t="shared" si="3"/>
        <v>32.8</v>
      </c>
      <c r="G152" s="25"/>
    </row>
    <row r="153" spans="1:7" s="2" customFormat="1" ht="18" customHeight="1">
      <c r="A153" s="19" t="s">
        <v>394</v>
      </c>
      <c r="B153" s="20">
        <v>5</v>
      </c>
      <c r="C153" s="21"/>
      <c r="D153" s="21"/>
      <c r="E153" s="21"/>
      <c r="F153" s="17">
        <f t="shared" si="3"/>
        <v>5</v>
      </c>
      <c r="G153" s="25"/>
    </row>
    <row r="154" spans="1:7" s="2" customFormat="1" ht="75" customHeight="1">
      <c r="A154" s="19" t="s">
        <v>395</v>
      </c>
      <c r="B154" s="20">
        <v>16768.5</v>
      </c>
      <c r="C154" s="17">
        <f>-210.961+99.85+120+6660+830+3.89+3707-196.52-11.44-4692-18.73-3000</f>
        <v>3291.089</v>
      </c>
      <c r="D154" s="21"/>
      <c r="E154" s="21">
        <v>63060</v>
      </c>
      <c r="F154" s="17">
        <f t="shared" si="3"/>
        <v>83119.589</v>
      </c>
      <c r="G154" s="22" t="s">
        <v>396</v>
      </c>
    </row>
    <row r="155" spans="1:7" s="2" customFormat="1" ht="18" customHeight="1">
      <c r="A155" s="19" t="s">
        <v>397</v>
      </c>
      <c r="B155" s="20">
        <v>8</v>
      </c>
      <c r="C155" s="21"/>
      <c r="D155" s="21"/>
      <c r="E155" s="21"/>
      <c r="F155" s="17">
        <f t="shared" si="3"/>
        <v>8</v>
      </c>
      <c r="G155" s="22"/>
    </row>
    <row r="156" spans="1:7" s="2" customFormat="1" ht="18" customHeight="1">
      <c r="A156" s="19" t="s">
        <v>398</v>
      </c>
      <c r="B156" s="20">
        <v>15</v>
      </c>
      <c r="C156" s="21"/>
      <c r="D156" s="21"/>
      <c r="E156" s="21"/>
      <c r="F156" s="17">
        <f t="shared" si="3"/>
        <v>15</v>
      </c>
      <c r="G156" s="22"/>
    </row>
    <row r="157" spans="1:7" s="2" customFormat="1" ht="36.75" customHeight="1">
      <c r="A157" s="19" t="s">
        <v>399</v>
      </c>
      <c r="B157" s="20">
        <v>142</v>
      </c>
      <c r="C157" s="21">
        <f>374+110</f>
        <v>484</v>
      </c>
      <c r="D157" s="21"/>
      <c r="E157" s="21"/>
      <c r="F157" s="17">
        <f t="shared" si="3"/>
        <v>626</v>
      </c>
      <c r="G157" s="22" t="s">
        <v>400</v>
      </c>
    </row>
    <row r="158" spans="1:7" s="2" customFormat="1" ht="18" customHeight="1">
      <c r="A158" s="19" t="s">
        <v>401</v>
      </c>
      <c r="B158" s="20">
        <v>8</v>
      </c>
      <c r="C158" s="21"/>
      <c r="D158" s="21"/>
      <c r="E158" s="21"/>
      <c r="F158" s="17">
        <f t="shared" si="3"/>
        <v>8</v>
      </c>
      <c r="G158" s="22"/>
    </row>
    <row r="159" spans="1:7" s="2" customFormat="1" ht="18" customHeight="1">
      <c r="A159" s="19" t="s">
        <v>402</v>
      </c>
      <c r="B159" s="20">
        <v>6</v>
      </c>
      <c r="C159" s="21"/>
      <c r="D159" s="21"/>
      <c r="E159" s="21"/>
      <c r="F159" s="17">
        <f t="shared" si="3"/>
        <v>6</v>
      </c>
      <c r="G159" s="22"/>
    </row>
    <row r="160" spans="1:7" s="2" customFormat="1" ht="18" customHeight="1">
      <c r="A160" s="19" t="s">
        <v>403</v>
      </c>
      <c r="B160" s="20">
        <v>19.6</v>
      </c>
      <c r="C160" s="21"/>
      <c r="D160" s="21"/>
      <c r="E160" s="21"/>
      <c r="F160" s="17">
        <f t="shared" si="3"/>
        <v>19.6</v>
      </c>
      <c r="G160" s="22"/>
    </row>
    <row r="161" spans="1:7" s="2" customFormat="1" ht="36" customHeight="1">
      <c r="A161" s="19" t="s">
        <v>404</v>
      </c>
      <c r="B161" s="20">
        <v>10</v>
      </c>
      <c r="C161" s="21"/>
      <c r="D161" s="21"/>
      <c r="E161" s="21"/>
      <c r="F161" s="17">
        <f t="shared" si="3"/>
        <v>10</v>
      </c>
      <c r="G161" s="22"/>
    </row>
    <row r="162" spans="1:7" s="2" customFormat="1" ht="18" customHeight="1">
      <c r="A162" s="19" t="s">
        <v>405</v>
      </c>
      <c r="B162" s="20">
        <v>8</v>
      </c>
      <c r="C162" s="21"/>
      <c r="D162" s="21"/>
      <c r="E162" s="21"/>
      <c r="F162" s="17">
        <f t="shared" si="3"/>
        <v>8</v>
      </c>
      <c r="G162" s="22"/>
    </row>
    <row r="163" spans="1:7" s="2" customFormat="1" ht="18" customHeight="1">
      <c r="A163" s="19" t="s">
        <v>123</v>
      </c>
      <c r="B163" s="20">
        <v>33309.229999999996</v>
      </c>
      <c r="C163" s="20">
        <v>9566.76</v>
      </c>
      <c r="D163" s="20">
        <v>-1377.65</v>
      </c>
      <c r="E163" s="20">
        <v>607</v>
      </c>
      <c r="F163" s="20">
        <v>42105.34</v>
      </c>
      <c r="G163" s="22"/>
    </row>
    <row r="164" spans="1:7" s="2" customFormat="1" ht="14.25">
      <c r="A164" s="5"/>
      <c r="B164" s="6"/>
      <c r="C164" s="6"/>
      <c r="D164" s="6"/>
      <c r="E164" s="6"/>
      <c r="F164" s="6"/>
      <c r="G164" s="31"/>
    </row>
    <row r="165" spans="1:7" s="2" customFormat="1" ht="14.25">
      <c r="A165" s="5"/>
      <c r="B165" s="6"/>
      <c r="C165" s="6"/>
      <c r="D165" s="6"/>
      <c r="E165" s="6"/>
      <c r="F165" s="6"/>
      <c r="G165" s="31"/>
    </row>
    <row r="166" spans="1:7" s="2" customFormat="1" ht="14.25">
      <c r="A166" s="5"/>
      <c r="B166" s="6"/>
      <c r="C166" s="6"/>
      <c r="D166" s="6"/>
      <c r="E166" s="6"/>
      <c r="F166" s="6"/>
      <c r="G166" s="31"/>
    </row>
    <row r="167" spans="1:7" s="2" customFormat="1" ht="14.25">
      <c r="A167" s="5"/>
      <c r="B167" s="6"/>
      <c r="C167" s="6"/>
      <c r="D167" s="6"/>
      <c r="E167" s="6"/>
      <c r="F167" s="6"/>
      <c r="G167" s="31"/>
    </row>
    <row r="168" spans="1:7" s="2" customFormat="1" ht="14.25">
      <c r="A168" s="5"/>
      <c r="B168" s="6"/>
      <c r="C168" s="6"/>
      <c r="D168" s="6"/>
      <c r="E168" s="6"/>
      <c r="F168" s="6"/>
      <c r="G168" s="31"/>
    </row>
    <row r="169" spans="1:7" s="2" customFormat="1" ht="14.25">
      <c r="A169" s="5"/>
      <c r="B169" s="6"/>
      <c r="C169" s="6"/>
      <c r="D169" s="6"/>
      <c r="E169" s="6"/>
      <c r="F169" s="6"/>
      <c r="G169" s="31"/>
    </row>
    <row r="170" spans="1:7" s="2" customFormat="1" ht="14.25">
      <c r="A170" s="5"/>
      <c r="B170" s="6"/>
      <c r="C170" s="6"/>
      <c r="D170" s="6"/>
      <c r="E170" s="6"/>
      <c r="F170" s="6"/>
      <c r="G170" s="31"/>
    </row>
    <row r="171" spans="1:7" s="2" customFormat="1" ht="14.25">
      <c r="A171" s="5"/>
      <c r="B171" s="6"/>
      <c r="C171" s="6"/>
      <c r="D171" s="6"/>
      <c r="E171" s="6"/>
      <c r="F171" s="6"/>
      <c r="G171" s="31"/>
    </row>
    <row r="172" spans="1:7" s="2" customFormat="1" ht="14.25">
      <c r="A172" s="5"/>
      <c r="B172" s="6"/>
      <c r="C172" s="6"/>
      <c r="D172" s="6"/>
      <c r="E172" s="6"/>
      <c r="F172" s="6"/>
      <c r="G172" s="31"/>
    </row>
    <row r="173" spans="1:7" s="2" customFormat="1" ht="14.25">
      <c r="A173" s="5"/>
      <c r="B173" s="6"/>
      <c r="C173" s="6"/>
      <c r="D173" s="6"/>
      <c r="E173" s="6"/>
      <c r="F173" s="6"/>
      <c r="G173" s="31"/>
    </row>
    <row r="174" spans="1:7" s="2" customFormat="1" ht="14.25">
      <c r="A174" s="5"/>
      <c r="B174" s="6"/>
      <c r="C174" s="6"/>
      <c r="D174" s="6"/>
      <c r="E174" s="6"/>
      <c r="F174" s="6"/>
      <c r="G174" s="31"/>
    </row>
    <row r="175" spans="1:7" s="2" customFormat="1" ht="14.25">
      <c r="A175" s="5"/>
      <c r="B175" s="6"/>
      <c r="C175" s="6"/>
      <c r="D175" s="6"/>
      <c r="E175" s="6"/>
      <c r="F175" s="6"/>
      <c r="G175" s="31"/>
    </row>
    <row r="176" spans="1:7" s="2" customFormat="1" ht="14.25">
      <c r="A176" s="5"/>
      <c r="B176" s="6"/>
      <c r="C176" s="6"/>
      <c r="D176" s="6"/>
      <c r="E176" s="6"/>
      <c r="F176" s="6"/>
      <c r="G176" s="31"/>
    </row>
    <row r="177" spans="1:7" s="2" customFormat="1" ht="14.25">
      <c r="A177" s="5"/>
      <c r="B177" s="6"/>
      <c r="C177" s="6"/>
      <c r="D177" s="6"/>
      <c r="E177" s="6"/>
      <c r="F177" s="6"/>
      <c r="G177" s="31"/>
    </row>
    <row r="178" spans="1:7" s="2" customFormat="1" ht="14.25">
      <c r="A178" s="5"/>
      <c r="B178" s="6"/>
      <c r="C178" s="6"/>
      <c r="D178" s="6"/>
      <c r="E178" s="6"/>
      <c r="F178" s="6"/>
      <c r="G178" s="31"/>
    </row>
    <row r="179" spans="1:7" s="2" customFormat="1" ht="14.25">
      <c r="A179" s="5"/>
      <c r="B179" s="6"/>
      <c r="C179" s="6"/>
      <c r="D179" s="6"/>
      <c r="E179" s="6"/>
      <c r="F179" s="6"/>
      <c r="G179" s="31"/>
    </row>
    <row r="180" spans="1:7" s="2" customFormat="1" ht="14.25">
      <c r="A180" s="5"/>
      <c r="B180" s="6"/>
      <c r="C180" s="6"/>
      <c r="D180" s="6"/>
      <c r="E180" s="6"/>
      <c r="F180" s="6"/>
      <c r="G180" s="31"/>
    </row>
    <row r="181" spans="1:7" s="2" customFormat="1" ht="14.25">
      <c r="A181" s="5"/>
      <c r="B181" s="6"/>
      <c r="C181" s="6"/>
      <c r="D181" s="6"/>
      <c r="E181" s="6"/>
      <c r="F181" s="6"/>
      <c r="G181" s="31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16" right="0.16" top="0.61" bottom="0.61" header="0.51" footer="0.31"/>
  <pageSetup firstPageNumber="10" useFirstPageNumber="1"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2018-12-26T01:41:37Z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