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般公共预算收入表" sheetId="2" r:id="rId1"/>
    <sheet name="税收 (2)" sheetId="4" state="hidden" r:id="rId2"/>
    <sheet name="税收" sheetId="6" state="hidden" r:id="rId3"/>
    <sheet name="专项转移支付支出" sheetId="7" state="hidden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3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0">一般公共预算收入表!$5:$6</definedName>
    <definedName name="_xlnm.Print_Titles" localSheetId="2">税收!$3:$4</definedName>
    <definedName name="_xlnm.Print_Titles" localSheetId="1">'税收 (2)'!$3:$4</definedName>
    <definedName name="_xlnm.Print_Titles" localSheetId="3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<sst xmlns="http://schemas.openxmlformats.org/spreadsheetml/2006/main" count="404" uniqueCount="279">
  <si>
    <t>资阳区2021年一般公共预算收入表</t>
  </si>
  <si>
    <t>单位：万元</t>
  </si>
  <si>
    <t>收  入  项  目</t>
  </si>
  <si>
    <r>
      <rPr>
        <sz val="10"/>
        <rFont val="宋体"/>
        <charset val="134"/>
      </rPr>
      <t>2016</t>
    </r>
    <r>
      <rPr>
        <sz val="10"/>
        <color indexed="8"/>
        <rFont val="宋体"/>
        <charset val="134"/>
      </rPr>
      <t>年预算</t>
    </r>
  </si>
  <si>
    <r>
      <rPr>
        <sz val="10"/>
        <rFont val="宋体"/>
        <charset val="134"/>
      </rPr>
      <t>2020</t>
    </r>
    <r>
      <rPr>
        <sz val="10"/>
        <color rgb="FF000000"/>
        <rFont val="宋体"/>
        <charset val="134"/>
      </rPr>
      <t>年预算</t>
    </r>
  </si>
  <si>
    <r>
      <rPr>
        <sz val="10"/>
        <rFont val="宋体"/>
        <charset val="134"/>
      </rPr>
      <t>2021</t>
    </r>
    <r>
      <rPr>
        <sz val="10"/>
        <color rgb="FF000000"/>
        <rFont val="宋体"/>
        <charset val="134"/>
      </rPr>
      <t>年预算</t>
    </r>
  </si>
  <si>
    <t>备    注</t>
  </si>
  <si>
    <t>任务预算数</t>
  </si>
  <si>
    <t>地方留成数</t>
  </si>
  <si>
    <r>
      <rPr>
        <b/>
        <sz val="10"/>
        <rFont val="黑体"/>
        <charset val="134"/>
      </rPr>
      <t>一、税收收入</t>
    </r>
    <r>
      <rPr>
        <sz val="10"/>
        <rFont val="宋体"/>
        <charset val="134"/>
      </rPr>
      <t>(附地方留成比例）</t>
    </r>
  </si>
  <si>
    <t>消费税（0%）</t>
  </si>
  <si>
    <t>增值税（37.5%）</t>
  </si>
  <si>
    <r>
      <rPr>
        <sz val="10"/>
        <rFont val="宋体"/>
        <charset val="134"/>
      </rPr>
      <t>企业所得税（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</si>
  <si>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个人所得税（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</si>
  <si>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城镇土地使用税（</t>
    </r>
    <r>
      <rPr>
        <sz val="10"/>
        <rFont val="Times New Roman"/>
        <charset val="134"/>
      </rPr>
      <t>70%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</si>
  <si>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资源税（</t>
    </r>
    <r>
      <rPr>
        <sz val="10"/>
        <rFont val="Times New Roman"/>
        <charset val="134"/>
      </rPr>
      <t>75%</t>
    </r>
    <r>
      <rPr>
        <sz val="10"/>
        <rFont val="宋体"/>
        <charset val="134"/>
      </rPr>
      <t>）</t>
    </r>
  </si>
  <si>
    <t>耕地占用税（100%）</t>
  </si>
  <si>
    <r>
      <rPr>
        <sz val="10"/>
        <rFont val="宋体"/>
        <charset val="134"/>
      </rPr>
      <t>契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税（0）</t>
    </r>
  </si>
  <si>
    <t>城市维护建设税（0）</t>
  </si>
  <si>
    <r>
      <rPr>
        <sz val="10"/>
        <rFont val="宋体"/>
        <charset val="134"/>
      </rPr>
      <t>房产税（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</si>
  <si>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车船税（0）</t>
  </si>
  <si>
    <t>印花税（100%）</t>
  </si>
  <si>
    <r>
      <rPr>
        <sz val="10"/>
        <rFont val="宋体"/>
        <charset val="134"/>
      </rPr>
      <t>土地增值税（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</si>
  <si>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</si>
  <si>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</si>
  <si>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</si>
  <si>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</si>
  <si>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</si>
  <si>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</si>
  <si>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政府住房基金收入</t>
  </si>
  <si>
    <t>其他收入</t>
  </si>
  <si>
    <t>收入合计</t>
  </si>
  <si>
    <t>项    目</t>
  </si>
  <si>
    <t>上划数</t>
  </si>
  <si>
    <t>三、上划中央收入</t>
  </si>
  <si>
    <r>
      <rPr>
        <sz val="10"/>
        <rFont val="宋体"/>
        <charset val="134"/>
      </rPr>
      <t>上划中央消费税</t>
    </r>
    <r>
      <rPr>
        <sz val="10"/>
        <rFont val="Times New Roman"/>
        <charset val="134"/>
      </rPr>
      <t>100%</t>
    </r>
  </si>
  <si>
    <t>上划中央增值税50%</t>
  </si>
  <si>
    <r>
      <rPr>
        <sz val="10"/>
        <rFont val="宋体"/>
        <charset val="134"/>
      </rPr>
      <t>上划中央企业所得税</t>
    </r>
    <r>
      <rPr>
        <sz val="10"/>
        <rFont val="Times New Roman"/>
        <charset val="134"/>
      </rPr>
      <t>60%</t>
    </r>
  </si>
  <si>
    <r>
      <rPr>
        <sz val="10"/>
        <rFont val="宋体"/>
        <charset val="134"/>
      </rPr>
      <t>上划中央个人所得税</t>
    </r>
    <r>
      <rPr>
        <sz val="10"/>
        <rFont val="Times New Roman"/>
        <charset val="134"/>
      </rPr>
      <t>60%</t>
    </r>
  </si>
  <si>
    <t>四、上划省级收入</t>
  </si>
  <si>
    <t>上划省增值税12.5%</t>
  </si>
  <si>
    <r>
      <rPr>
        <sz val="10"/>
        <rFont val="宋体"/>
        <charset val="134"/>
      </rPr>
      <t>上划省企业所得税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</si>
  <si>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上划省个人所得税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</si>
  <si>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上划省资源税</t>
    </r>
    <r>
      <rPr>
        <sz val="10"/>
        <rFont val="Times New Roman"/>
        <charset val="134"/>
      </rPr>
      <t>25%</t>
    </r>
  </si>
  <si>
    <r>
      <rPr>
        <sz val="10"/>
        <rFont val="宋体"/>
        <charset val="134"/>
      </rPr>
      <t>上划省城镇土地使用税</t>
    </r>
    <r>
      <rPr>
        <sz val="10"/>
        <rFont val="Times New Roman"/>
        <charset val="134"/>
      </rPr>
      <t>30%</t>
    </r>
  </si>
  <si>
    <t>五、财政总收入</t>
  </si>
  <si>
    <t>其中：税务部门征收</t>
  </si>
  <si>
    <t xml:space="preserve">      财政部门征收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</si>
  <si>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</si>
  <si>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</si>
  <si>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</si>
  <si>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</si>
  <si>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</si>
  <si>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</si>
  <si>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</si>
  <si>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</si>
  <si>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</si>
  <si>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</si>
  <si>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</si>
  <si>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</si>
  <si>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</si>
  <si>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</si>
  <si>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</si>
  <si>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</si>
  <si>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</si>
  <si>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</si>
  <si>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</si>
  <si>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</si>
  <si>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</si>
  <si>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</si>
  <si>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</si>
  <si>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</si>
  <si>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</si>
  <si>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</si>
  <si>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</si>
  <si>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</si>
  <si>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</si>
  <si>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</si>
  <si>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</si>
  <si>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</si>
  <si>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</si>
  <si>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其中：国税部门征收</t>
  </si>
  <si>
    <t xml:space="preserve">      地税部门征收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</si>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</sst>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  <numFmt numFmtId="178" formatCode="0_ "/>
  </numFmts>
  <fonts count="63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0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Tahoma"/>
      <charset val="134"/>
    </font>
    <font>
      <sz val="11"/>
      <color rgb="FF9C6500"/>
      <name val="宋体"/>
      <charset val="0"/>
      <scheme val="minor"/>
    </font>
    <font>
      <b/>
      <sz val="13"/>
      <color indexed="56"/>
      <name val="Tahoma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0"/>
      <color rgb="FF0000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7">
    <xf numFmtId="0" fontId="0" fillId="0" borderId="0"/>
    <xf numFmtId="0" fontId="3" fillId="0" borderId="0"/>
    <xf numFmtId="42" fontId="25" fillId="0" borderId="0" applyFon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2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25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2" borderId="8" applyNumberFormat="0" applyFont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8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0" borderId="12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3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/>
    <xf numFmtId="0" fontId="47" fillId="4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" fillId="0" borderId="0"/>
    <xf numFmtId="0" fontId="32" fillId="4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4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9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52" fillId="47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11" borderId="7" applyNumberFormat="0" applyFon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1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1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11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50" borderId="0" applyNumberFormat="0" applyBorder="0" applyAlignment="0" applyProtection="0">
      <alignment vertical="center"/>
    </xf>
    <xf numFmtId="0" fontId="0" fillId="0" borderId="0"/>
    <xf numFmtId="0" fontId="38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51" borderId="0" applyNumberFormat="0" applyBorder="0" applyAlignment="0" applyProtection="0">
      <alignment vertical="center"/>
    </xf>
    <xf numFmtId="0" fontId="0" fillId="0" borderId="0"/>
    <xf numFmtId="0" fontId="38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8" fillId="52" borderId="0" applyNumberFormat="0" applyBorder="0" applyAlignment="0" applyProtection="0">
      <alignment vertical="center"/>
    </xf>
    <xf numFmtId="0" fontId="0" fillId="0" borderId="0"/>
    <xf numFmtId="0" fontId="38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8" borderId="0" applyNumberFormat="0" applyBorder="0" applyAlignment="0" applyProtection="0">
      <alignment vertical="center"/>
    </xf>
    <xf numFmtId="0" fontId="0" fillId="0" borderId="0"/>
    <xf numFmtId="0" fontId="38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53" borderId="0" applyNumberFormat="0" applyBorder="0" applyAlignment="0" applyProtection="0">
      <alignment vertical="center"/>
    </xf>
    <xf numFmtId="0" fontId="0" fillId="0" borderId="0"/>
    <xf numFmtId="0" fontId="38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20" applyNumberFormat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" fillId="0" borderId="0"/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6" fillId="55" borderId="18" applyNumberFormat="0" applyAlignment="0" applyProtection="0">
      <alignment vertical="center"/>
    </xf>
    <xf numFmtId="0" fontId="55" fillId="54" borderId="19" applyNumberFormat="0" applyAlignment="0" applyProtection="0">
      <alignment vertical="center"/>
    </xf>
    <xf numFmtId="0" fontId="55" fillId="54" borderId="19" applyNumberForma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8" fillId="55" borderId="20" applyNumberFormat="0" applyAlignment="0" applyProtection="0">
      <alignment vertical="center"/>
    </xf>
    <xf numFmtId="0" fontId="52" fillId="47" borderId="18" applyNumberFormat="0" applyAlignment="0" applyProtection="0">
      <alignment vertical="center"/>
    </xf>
    <xf numFmtId="0" fontId="1" fillId="0" borderId="0"/>
    <xf numFmtId="0" fontId="1" fillId="0" borderId="0"/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</cellStyleXfs>
  <cellXfs count="115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1222" applyFont="1" applyFill="1" applyBorder="1" applyAlignment="1">
      <alignment horizontal="center" vertical="center" wrapText="1"/>
    </xf>
    <xf numFmtId="0" fontId="8" fillId="0" borderId="1" xfId="1798" applyFont="1" applyFill="1" applyBorder="1" applyAlignment="1">
      <alignment horizontal="center" vertical="center"/>
    </xf>
    <xf numFmtId="0" fontId="8" fillId="0" borderId="1" xfId="1848" applyFont="1" applyBorder="1" applyAlignment="1">
      <alignment horizontal="center" vertical="center"/>
    </xf>
    <xf numFmtId="0" fontId="8" fillId="2" borderId="1" xfId="1240" applyFont="1" applyFill="1" applyBorder="1" applyAlignment="1">
      <alignment horizontal="center" vertical="center" wrapText="1"/>
    </xf>
    <xf numFmtId="0" fontId="8" fillId="0" borderId="1" xfId="2725" applyFont="1" applyFill="1" applyBorder="1" applyAlignment="1">
      <alignment horizontal="center" vertical="center" wrapText="1"/>
    </xf>
    <xf numFmtId="0" fontId="8" fillId="0" borderId="1" xfId="373" applyFont="1" applyBorder="1" applyAlignment="1">
      <alignment horizontal="center" vertical="center"/>
    </xf>
    <xf numFmtId="0" fontId="8" fillId="0" borderId="1" xfId="2727" applyFont="1" applyFill="1" applyBorder="1" applyAlignment="1">
      <alignment horizontal="center" vertical="center" wrapText="1"/>
    </xf>
    <xf numFmtId="0" fontId="8" fillId="0" borderId="1" xfId="2657" applyFont="1" applyFill="1" applyBorder="1" applyAlignment="1">
      <alignment horizontal="center" vertical="center" wrapText="1"/>
    </xf>
    <xf numFmtId="0" fontId="8" fillId="0" borderId="1" xfId="2662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8" fillId="0" borderId="1" xfId="2726" applyFont="1" applyFill="1" applyBorder="1" applyAlignment="1">
      <alignment horizontal="center" vertical="center" wrapText="1"/>
    </xf>
    <xf numFmtId="0" fontId="8" fillId="0" borderId="1" xfId="2579" applyFont="1" applyFill="1" applyBorder="1" applyAlignment="1">
      <alignment horizontal="center" vertical="center" wrapText="1"/>
    </xf>
    <xf numFmtId="0" fontId="8" fillId="0" borderId="1" xfId="25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37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7" applyNumberFormat="1" applyFont="1" applyFill="1" applyBorder="1" applyAlignment="1"/>
    <xf numFmtId="57" fontId="2" fillId="0" borderId="5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3603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2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2" fillId="0" borderId="1" xfId="3603" applyFont="1" applyFill="1" applyBorder="1" applyAlignment="1">
      <alignment horizontal="center"/>
    </xf>
    <xf numFmtId="178" fontId="12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2" fillId="0" borderId="1" xfId="2497" applyFont="1" applyFill="1" applyBorder="1" applyAlignment="1"/>
    <xf numFmtId="1" fontId="12" fillId="0" borderId="1" xfId="360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2" fillId="0" borderId="1" xfId="3602" applyNumberFormat="1" applyFont="1" applyFill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2497" applyFont="1" applyFill="1" applyBorder="1" applyAlignment="1"/>
    <xf numFmtId="178" fontId="15" fillId="0" borderId="0" xfId="2497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57" fontId="15" fillId="0" borderId="5" xfId="2497" applyNumberFormat="1" applyFont="1" applyFill="1" applyBorder="1" applyAlignment="1"/>
    <xf numFmtId="178" fontId="15" fillId="0" borderId="5" xfId="2497" applyNumberFormat="1" applyFont="1" applyFill="1" applyBorder="1" applyAlignment="1">
      <alignment vertical="center"/>
    </xf>
    <xf numFmtId="57" fontId="8" fillId="0" borderId="5" xfId="2497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8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3603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left" vertical="center"/>
    </xf>
    <xf numFmtId="0" fontId="8" fillId="0" borderId="1" xfId="3603" applyFont="1" applyFill="1" applyBorder="1" applyAlignment="1">
      <alignment horizontal="left" vertical="center" indent="1"/>
    </xf>
    <xf numFmtId="177" fontId="15" fillId="0" borderId="1" xfId="3603" applyNumberFormat="1" applyFont="1" applyFill="1" applyBorder="1" applyAlignment="1">
      <alignment horizontal="center"/>
    </xf>
    <xf numFmtId="177" fontId="15" fillId="0" borderId="1" xfId="3603" applyNumberFormat="1" applyFont="1" applyFill="1" applyBorder="1" applyAlignment="1">
      <alignment horizontal="center" vertical="center"/>
    </xf>
    <xf numFmtId="0" fontId="15" fillId="0" borderId="1" xfId="2497" applyFont="1" applyFill="1" applyBorder="1" applyAlignment="1"/>
    <xf numFmtId="0" fontId="15" fillId="0" borderId="1" xfId="3603" applyFont="1" applyFill="1" applyBorder="1" applyAlignment="1">
      <alignment horizontal="center" vertical="center"/>
    </xf>
    <xf numFmtId="0" fontId="8" fillId="0" borderId="1" xfId="2497" applyFont="1" applyFill="1" applyBorder="1" applyAlignment="1"/>
    <xf numFmtId="1" fontId="15" fillId="0" borderId="1" xfId="3603" applyNumberFormat="1" applyFont="1" applyFill="1" applyBorder="1" applyAlignment="1">
      <alignment horizontal="center"/>
    </xf>
    <xf numFmtId="177" fontId="15" fillId="0" borderId="1" xfId="3602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7" fontId="15" fillId="0" borderId="1" xfId="3602" applyNumberFormat="1" applyFont="1" applyFill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8" fillId="0" borderId="1" xfId="2497" applyFont="1" applyFill="1" applyBorder="1" applyAlignment="1">
      <alignment vertical="center"/>
    </xf>
    <xf numFmtId="0" fontId="15" fillId="0" borderId="1" xfId="2497" applyFont="1" applyFill="1" applyBorder="1" applyAlignment="1">
      <alignment horizontal="center"/>
    </xf>
    <xf numFmtId="0" fontId="15" fillId="0" borderId="1" xfId="2497" applyFont="1" applyFill="1" applyBorder="1" applyAlignment="1">
      <alignment horizontal="center" vertical="center"/>
    </xf>
  </cellXfs>
  <cellStyles count="3927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  <cellStyle name="常规 10 10 2 2" xfId="392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46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E27" sqref="E27"/>
    </sheetView>
  </sheetViews>
  <sheetFormatPr defaultColWidth="9.25" defaultRowHeight="15.75" outlineLevelCol="5"/>
  <cols>
    <col min="1" max="1" width="28" style="83" customWidth="1"/>
    <col min="2" max="2" width="14.625" style="83" hidden="1" customWidth="1"/>
    <col min="3" max="3" width="13.875" style="83" hidden="1" customWidth="1"/>
    <col min="4" max="5" width="17.125" style="84" customWidth="1"/>
    <col min="6" max="6" width="25" style="83" customWidth="1"/>
    <col min="7" max="16384" width="9.25" style="1"/>
  </cols>
  <sheetData>
    <row r="1" ht="18" customHeight="1" spans="1:1">
      <c r="A1" s="85"/>
    </row>
    <row r="2" s="1" customFormat="1" ht="30" customHeight="1" spans="1:6">
      <c r="A2" s="86" t="s">
        <v>0</v>
      </c>
      <c r="B2" s="86"/>
      <c r="C2" s="86"/>
      <c r="D2" s="87"/>
      <c r="E2" s="87"/>
      <c r="F2" s="86"/>
    </row>
    <row r="3" s="1" customFormat="1" ht="14" customHeight="1" spans="1:6">
      <c r="A3" s="88"/>
      <c r="B3" s="88"/>
      <c r="C3" s="88"/>
      <c r="D3" s="89"/>
      <c r="E3" s="89"/>
      <c r="F3" s="90" t="s">
        <v>1</v>
      </c>
    </row>
    <row r="4" s="1" customFormat="1" ht="20" customHeight="1" spans="1:6">
      <c r="A4" s="91" t="s">
        <v>2</v>
      </c>
      <c r="B4" s="91" t="s">
        <v>3</v>
      </c>
      <c r="C4" s="91"/>
      <c r="D4" s="91" t="s">
        <v>4</v>
      </c>
      <c r="E4" s="91" t="s">
        <v>5</v>
      </c>
      <c r="F4" s="91" t="s">
        <v>6</v>
      </c>
    </row>
    <row r="5" s="1" customFormat="1" ht="20" customHeight="1" spans="1:6">
      <c r="A5" s="91"/>
      <c r="B5" s="92" t="s">
        <v>7</v>
      </c>
      <c r="C5" s="92" t="s">
        <v>8</v>
      </c>
      <c r="D5" s="93" t="s">
        <v>8</v>
      </c>
      <c r="E5" s="92" t="s">
        <v>8</v>
      </c>
      <c r="F5" s="91"/>
    </row>
    <row r="6" s="81" customFormat="1" ht="20" customHeight="1" spans="1:6">
      <c r="A6" s="94" t="s">
        <v>9</v>
      </c>
      <c r="B6" s="95">
        <f>SUM(B7:B19)</f>
        <v>59900</v>
      </c>
      <c r="C6" s="95">
        <v>34753</v>
      </c>
      <c r="D6" s="96">
        <v>49000</v>
      </c>
      <c r="E6" s="96">
        <f>SUM(E7:E19)</f>
        <v>20669</v>
      </c>
      <c r="F6" s="97"/>
    </row>
    <row r="7" s="1" customFormat="1" ht="20" customHeight="1" spans="1:6">
      <c r="A7" s="98" t="s">
        <v>10</v>
      </c>
      <c r="B7" s="99">
        <v>30</v>
      </c>
      <c r="C7" s="99"/>
      <c r="D7" s="100"/>
      <c r="E7" s="100"/>
      <c r="F7" s="101"/>
    </row>
    <row r="8" s="1" customFormat="1" ht="20" customHeight="1" spans="1:6">
      <c r="A8" s="98" t="s">
        <v>11</v>
      </c>
      <c r="B8" s="99">
        <v>31400</v>
      </c>
      <c r="C8" s="99">
        <v>5887</v>
      </c>
      <c r="D8" s="102">
        <v>15750</v>
      </c>
      <c r="E8" s="102">
        <v>7588</v>
      </c>
      <c r="F8" s="103"/>
    </row>
    <row r="9" s="1" customFormat="1" ht="20" customHeight="1" spans="1:6">
      <c r="A9" s="98" t="s">
        <v>12</v>
      </c>
      <c r="B9" s="99">
        <v>7750</v>
      </c>
      <c r="C9" s="99">
        <f>B9*0.28</f>
        <v>2170</v>
      </c>
      <c r="D9" s="102">
        <v>3635</v>
      </c>
      <c r="E9" s="102">
        <v>1701</v>
      </c>
      <c r="F9" s="101"/>
    </row>
    <row r="10" s="1" customFormat="1" ht="20" customHeight="1" spans="1:6">
      <c r="A10" s="98" t="s">
        <v>13</v>
      </c>
      <c r="B10" s="99">
        <v>3520</v>
      </c>
      <c r="C10" s="99">
        <f>B10*0.28</f>
        <v>985.6</v>
      </c>
      <c r="D10" s="102">
        <v>1680</v>
      </c>
      <c r="E10" s="102">
        <v>407</v>
      </c>
      <c r="F10" s="101"/>
    </row>
    <row r="11" s="1" customFormat="1" ht="20" customHeight="1" spans="1:6">
      <c r="A11" s="98" t="s">
        <v>14</v>
      </c>
      <c r="B11" s="99">
        <v>6300</v>
      </c>
      <c r="C11" s="99">
        <f>B11*0.7</f>
        <v>4410</v>
      </c>
      <c r="D11" s="102">
        <v>6650</v>
      </c>
      <c r="E11" s="102">
        <v>1808</v>
      </c>
      <c r="F11" s="101"/>
    </row>
    <row r="12" s="1" customFormat="1" ht="20" customHeight="1" spans="1:6">
      <c r="A12" s="98" t="s">
        <v>15</v>
      </c>
      <c r="B12" s="99">
        <v>100</v>
      </c>
      <c r="C12" s="99">
        <f>B12*0.75</f>
        <v>75</v>
      </c>
      <c r="D12" s="102">
        <v>10</v>
      </c>
      <c r="E12" s="102">
        <v>272</v>
      </c>
      <c r="F12" s="101"/>
    </row>
    <row r="13" s="1" customFormat="1" ht="20" customHeight="1" spans="1:6">
      <c r="A13" s="98" t="s">
        <v>16</v>
      </c>
      <c r="B13" s="99">
        <v>1400</v>
      </c>
      <c r="C13" s="99">
        <v>1400</v>
      </c>
      <c r="D13" s="100">
        <v>6720</v>
      </c>
      <c r="E13" s="100">
        <v>5349</v>
      </c>
      <c r="F13" s="101"/>
    </row>
    <row r="14" s="1" customFormat="1" ht="20" customHeight="1" spans="1:6">
      <c r="A14" s="98" t="s">
        <v>17</v>
      </c>
      <c r="B14" s="99">
        <v>3300</v>
      </c>
      <c r="C14" s="99">
        <v>3300</v>
      </c>
      <c r="D14" s="100">
        <v>6605</v>
      </c>
      <c r="E14" s="100"/>
      <c r="F14" s="101"/>
    </row>
    <row r="15" s="1" customFormat="1" ht="20" customHeight="1" spans="1:6">
      <c r="A15" s="98" t="s">
        <v>18</v>
      </c>
      <c r="B15" s="99">
        <v>220</v>
      </c>
      <c r="C15" s="99">
        <v>220</v>
      </c>
      <c r="D15" s="100">
        <v>400</v>
      </c>
      <c r="E15" s="100"/>
      <c r="F15" s="101"/>
    </row>
    <row r="16" s="1" customFormat="1" ht="20" customHeight="1" spans="1:6">
      <c r="A16" s="98" t="s">
        <v>19</v>
      </c>
      <c r="B16" s="99">
        <v>2500</v>
      </c>
      <c r="C16" s="99">
        <v>2500</v>
      </c>
      <c r="D16" s="100">
        <v>3000</v>
      </c>
      <c r="E16" s="100">
        <v>708</v>
      </c>
      <c r="F16" s="101"/>
    </row>
    <row r="17" s="1" customFormat="1" ht="20" customHeight="1" spans="1:6">
      <c r="A17" s="98" t="s">
        <v>20</v>
      </c>
      <c r="B17" s="99">
        <v>600</v>
      </c>
      <c r="C17" s="99">
        <v>600</v>
      </c>
      <c r="D17" s="100">
        <v>50</v>
      </c>
      <c r="E17" s="100"/>
      <c r="F17" s="101"/>
    </row>
    <row r="18" s="1" customFormat="1" ht="20" customHeight="1" spans="1:6">
      <c r="A18" s="98" t="s">
        <v>21</v>
      </c>
      <c r="B18" s="99">
        <v>780</v>
      </c>
      <c r="C18" s="99">
        <v>780</v>
      </c>
      <c r="D18" s="100">
        <v>1000</v>
      </c>
      <c r="E18" s="100">
        <v>1250</v>
      </c>
      <c r="F18" s="101"/>
    </row>
    <row r="19" s="1" customFormat="1" ht="20" customHeight="1" spans="1:6">
      <c r="A19" s="98" t="s">
        <v>22</v>
      </c>
      <c r="B19" s="104">
        <v>2000</v>
      </c>
      <c r="C19" s="104">
        <v>2000</v>
      </c>
      <c r="D19" s="100">
        <v>3500</v>
      </c>
      <c r="E19" s="100">
        <v>1586</v>
      </c>
      <c r="F19" s="101"/>
    </row>
    <row r="20" s="81" customFormat="1" ht="20" customHeight="1" spans="1:6">
      <c r="A20" s="94" t="s">
        <v>23</v>
      </c>
      <c r="B20" s="95">
        <f>SUM(B21:B27)</f>
        <v>9200</v>
      </c>
      <c r="C20" s="95">
        <f>SUM(C21:C27)</f>
        <v>9200</v>
      </c>
      <c r="D20" s="96">
        <v>15000</v>
      </c>
      <c r="E20" s="96">
        <f>SUM(E21:E27)</f>
        <v>18575</v>
      </c>
      <c r="F20" s="95"/>
    </row>
    <row r="21" s="1" customFormat="1" ht="20" customHeight="1" spans="1:6">
      <c r="A21" s="98" t="s">
        <v>24</v>
      </c>
      <c r="B21" s="99">
        <v>1700</v>
      </c>
      <c r="C21" s="99">
        <v>1700</v>
      </c>
      <c r="D21" s="102">
        <v>2300</v>
      </c>
      <c r="E21" s="102">
        <v>3286</v>
      </c>
      <c r="F21" s="103"/>
    </row>
    <row r="22" s="1" customFormat="1" ht="20" customHeight="1" spans="1:6">
      <c r="A22" s="98" t="s">
        <v>25</v>
      </c>
      <c r="B22" s="99">
        <v>2900</v>
      </c>
      <c r="C22" s="99">
        <v>2900</v>
      </c>
      <c r="D22" s="102">
        <v>4000</v>
      </c>
      <c r="E22" s="102">
        <v>486</v>
      </c>
      <c r="F22" s="101"/>
    </row>
    <row r="23" s="1" customFormat="1" ht="20" customHeight="1" spans="1:6">
      <c r="A23" s="98" t="s">
        <v>26</v>
      </c>
      <c r="B23" s="99">
        <v>2500</v>
      </c>
      <c r="C23" s="99">
        <v>2500</v>
      </c>
      <c r="D23" s="102">
        <v>1000</v>
      </c>
      <c r="E23" s="102">
        <v>1023</v>
      </c>
      <c r="F23" s="101"/>
    </row>
    <row r="24" s="1" customFormat="1" ht="20" customHeight="1" spans="1:6">
      <c r="A24" s="98" t="s">
        <v>27</v>
      </c>
      <c r="B24" s="99"/>
      <c r="C24" s="99"/>
      <c r="D24" s="102"/>
      <c r="E24" s="102"/>
      <c r="F24" s="101"/>
    </row>
    <row r="25" s="1" customFormat="1" ht="20" customHeight="1" spans="1:6">
      <c r="A25" s="98" t="s">
        <v>28</v>
      </c>
      <c r="B25" s="99">
        <v>2100</v>
      </c>
      <c r="C25" s="99">
        <v>2100</v>
      </c>
      <c r="D25" s="102">
        <v>6200</v>
      </c>
      <c r="E25" s="102">
        <v>7739</v>
      </c>
      <c r="F25" s="101"/>
    </row>
    <row r="26" s="1" customFormat="1" ht="20" customHeight="1" spans="1:6">
      <c r="A26" s="98" t="s">
        <v>29</v>
      </c>
      <c r="B26" s="99"/>
      <c r="C26" s="99"/>
      <c r="D26" s="102"/>
      <c r="E26" s="102">
        <v>1146</v>
      </c>
      <c r="F26" s="101"/>
    </row>
    <row r="27" s="1" customFormat="1" ht="20" customHeight="1" spans="1:6">
      <c r="A27" s="98" t="s">
        <v>30</v>
      </c>
      <c r="B27" s="105"/>
      <c r="C27" s="105"/>
      <c r="D27" s="102">
        <v>1500</v>
      </c>
      <c r="E27" s="102">
        <v>4895</v>
      </c>
      <c r="F27" s="101"/>
    </row>
    <row r="28" s="82" customFormat="1" ht="20" customHeight="1" spans="1:6">
      <c r="A28" s="106" t="s">
        <v>31</v>
      </c>
      <c r="B28" s="95">
        <f>B6+B20</f>
        <v>69100</v>
      </c>
      <c r="C28" s="95">
        <v>43953</v>
      </c>
      <c r="D28" s="96">
        <v>64000</v>
      </c>
      <c r="E28" s="96">
        <f>E20+E6</f>
        <v>39244</v>
      </c>
      <c r="F28" s="107"/>
    </row>
    <row r="29" s="47" customFormat="1" ht="20" customHeight="1" spans="1:6">
      <c r="A29" s="91" t="s">
        <v>32</v>
      </c>
      <c r="B29" s="92" t="s">
        <v>7</v>
      </c>
      <c r="C29" s="91" t="s">
        <v>33</v>
      </c>
      <c r="D29" s="91" t="s">
        <v>33</v>
      </c>
      <c r="E29" s="91" t="s">
        <v>33</v>
      </c>
      <c r="F29" s="108"/>
    </row>
    <row r="30" s="82" customFormat="1" ht="20" customHeight="1" spans="1:6">
      <c r="A30" s="109" t="s">
        <v>34</v>
      </c>
      <c r="B30" s="95"/>
      <c r="C30" s="95">
        <f>SUM(C31:C34)</f>
        <v>30342</v>
      </c>
      <c r="D30" s="96">
        <v>32389</v>
      </c>
      <c r="E30" s="96">
        <f>SUM(E31:E34)</f>
        <v>14634</v>
      </c>
      <c r="F30" s="107"/>
    </row>
    <row r="31" s="1" customFormat="1" ht="20" customHeight="1" spans="1:6">
      <c r="A31" s="98" t="s">
        <v>35</v>
      </c>
      <c r="B31" s="105">
        <v>30</v>
      </c>
      <c r="C31" s="105">
        <f>B31</f>
        <v>30</v>
      </c>
      <c r="D31" s="100"/>
      <c r="E31" s="100"/>
      <c r="F31" s="101"/>
    </row>
    <row r="32" s="1" customFormat="1" ht="20" customHeight="1" spans="1:6">
      <c r="A32" s="98" t="s">
        <v>36</v>
      </c>
      <c r="B32" s="105">
        <v>31400</v>
      </c>
      <c r="C32" s="105">
        <f>B32*0.75</f>
        <v>23550</v>
      </c>
      <c r="D32" s="100">
        <v>21000</v>
      </c>
      <c r="E32" s="100">
        <v>10117</v>
      </c>
      <c r="F32" s="103"/>
    </row>
    <row r="33" s="1" customFormat="1" ht="20" customHeight="1" spans="1:6">
      <c r="A33" s="98" t="s">
        <v>37</v>
      </c>
      <c r="B33" s="105">
        <v>7750</v>
      </c>
      <c r="C33" s="105">
        <f>B33*0.6</f>
        <v>4650</v>
      </c>
      <c r="D33" s="110">
        <v>7789</v>
      </c>
      <c r="E33" s="110">
        <v>3645</v>
      </c>
      <c r="F33" s="101"/>
    </row>
    <row r="34" s="1" customFormat="1" ht="20" customHeight="1" spans="1:6">
      <c r="A34" s="98" t="s">
        <v>38</v>
      </c>
      <c r="B34" s="105">
        <v>3520</v>
      </c>
      <c r="C34" s="105">
        <f>B34*0.6</f>
        <v>2112</v>
      </c>
      <c r="D34" s="110">
        <v>3600</v>
      </c>
      <c r="E34" s="110">
        <v>872</v>
      </c>
      <c r="F34" s="101"/>
    </row>
    <row r="35" s="82" customFormat="1" ht="20" customHeight="1" spans="1:6">
      <c r="A35" s="109" t="s">
        <v>39</v>
      </c>
      <c r="B35" s="95"/>
      <c r="C35" s="95">
        <v>8705</v>
      </c>
      <c r="D35" s="96">
        <v>10381</v>
      </c>
      <c r="E35" s="96">
        <f>SUM(E36:E40)</f>
        <v>4298</v>
      </c>
      <c r="F35" s="107"/>
    </row>
    <row r="36" s="1" customFormat="1" ht="20" customHeight="1" spans="1:6">
      <c r="A36" s="98" t="s">
        <v>40</v>
      </c>
      <c r="B36" s="105">
        <v>31400</v>
      </c>
      <c r="C36" s="105">
        <f>B36*0.0625</f>
        <v>1962.5</v>
      </c>
      <c r="D36" s="100">
        <v>5250</v>
      </c>
      <c r="E36" s="100">
        <v>2529</v>
      </c>
      <c r="F36" s="103"/>
    </row>
    <row r="37" s="1" customFormat="1" ht="20" customHeight="1" spans="1:6">
      <c r="A37" s="98" t="s">
        <v>41</v>
      </c>
      <c r="B37" s="105">
        <v>7750</v>
      </c>
      <c r="C37" s="105">
        <f>B37*0.12</f>
        <v>930</v>
      </c>
      <c r="D37" s="110">
        <v>1558</v>
      </c>
      <c r="E37" s="110">
        <v>729</v>
      </c>
      <c r="F37" s="101"/>
    </row>
    <row r="38" s="1" customFormat="1" ht="20" customHeight="1" spans="1:6">
      <c r="A38" s="98" t="s">
        <v>42</v>
      </c>
      <c r="B38" s="105">
        <v>3520</v>
      </c>
      <c r="C38" s="105">
        <f>B38*0.12</f>
        <v>422.4</v>
      </c>
      <c r="D38" s="110">
        <v>720</v>
      </c>
      <c r="E38" s="110">
        <v>174</v>
      </c>
      <c r="F38" s="101"/>
    </row>
    <row r="39" s="1" customFormat="1" ht="20" customHeight="1" spans="1:6">
      <c r="A39" s="98" t="s">
        <v>43</v>
      </c>
      <c r="B39" s="105">
        <v>100</v>
      </c>
      <c r="C39" s="105">
        <f>B39*0.25</f>
        <v>25</v>
      </c>
      <c r="D39" s="110">
        <v>3</v>
      </c>
      <c r="E39" s="110">
        <v>91</v>
      </c>
      <c r="F39" s="101"/>
    </row>
    <row r="40" s="1" customFormat="1" ht="20" customHeight="1" spans="1:6">
      <c r="A40" s="98" t="s">
        <v>44</v>
      </c>
      <c r="B40" s="99">
        <v>6300</v>
      </c>
      <c r="C40" s="99">
        <f>B40*0.3</f>
        <v>1890</v>
      </c>
      <c r="D40" s="100">
        <v>2850</v>
      </c>
      <c r="E40" s="100">
        <v>775</v>
      </c>
      <c r="F40" s="101"/>
    </row>
    <row r="41" s="82" customFormat="1" ht="20" customHeight="1" spans="1:6">
      <c r="A41" s="109" t="s">
        <v>45</v>
      </c>
      <c r="B41" s="95">
        <f>C28+C30+C35</f>
        <v>83000</v>
      </c>
      <c r="C41" s="95"/>
      <c r="D41" s="111">
        <v>106770</v>
      </c>
      <c r="E41" s="96">
        <f>E35+E30+E28</f>
        <v>58176</v>
      </c>
      <c r="F41" s="107"/>
    </row>
    <row r="42" s="1" customFormat="1" ht="20" customHeight="1" spans="1:6">
      <c r="A42" s="112" t="s">
        <v>46</v>
      </c>
      <c r="B42" s="113">
        <v>39100</v>
      </c>
      <c r="C42" s="113"/>
      <c r="D42" s="114">
        <v>94065</v>
      </c>
      <c r="E42" s="114"/>
      <c r="F42" s="101"/>
    </row>
    <row r="43" s="1" customFormat="1" ht="20" customHeight="1" spans="1:6">
      <c r="A43" s="112" t="s">
        <v>47</v>
      </c>
      <c r="B43" s="113">
        <f>B22+B23+B25</f>
        <v>7500</v>
      </c>
      <c r="C43" s="113"/>
      <c r="D43" s="114">
        <v>12705</v>
      </c>
      <c r="E43" s="114"/>
      <c r="F43" s="101"/>
    </row>
    <row r="46" s="1" customFormat="1" spans="1:6">
      <c r="A46" s="83"/>
      <c r="B46" s="83"/>
      <c r="C46" s="83"/>
      <c r="D46" s="84"/>
      <c r="E46" s="84"/>
      <c r="F46" s="83"/>
    </row>
  </sheetData>
  <mergeCells count="4">
    <mergeCell ref="A2:F2"/>
    <mergeCell ref="B4:C4"/>
    <mergeCell ref="A4:A5"/>
    <mergeCell ref="F4:F5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48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</v>
      </c>
      <c r="B3" s="51" t="s">
        <v>49</v>
      </c>
      <c r="C3" s="51"/>
      <c r="D3" s="51" t="s">
        <v>50</v>
      </c>
      <c r="E3" s="51"/>
      <c r="F3" s="52" t="s">
        <v>51</v>
      </c>
      <c r="G3" s="53"/>
      <c r="H3" s="51" t="s">
        <v>6</v>
      </c>
    </row>
    <row r="4" ht="24.75" customHeight="1" spans="1:8">
      <c r="A4" s="51"/>
      <c r="B4" s="54" t="s">
        <v>7</v>
      </c>
      <c r="C4" s="54" t="s">
        <v>8</v>
      </c>
      <c r="D4" s="54" t="s">
        <v>7</v>
      </c>
      <c r="E4" s="54" t="s">
        <v>8</v>
      </c>
      <c r="F4" s="54" t="s">
        <v>7</v>
      </c>
      <c r="G4" s="54" t="s">
        <v>8</v>
      </c>
      <c r="H4" s="51"/>
    </row>
    <row r="5" customFormat="1" ht="17.25" customHeight="1" spans="1:8">
      <c r="A5" s="55" t="s">
        <v>52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77000</v>
      </c>
      <c r="G5" s="57">
        <f t="shared" si="0"/>
        <v>42349.75</v>
      </c>
      <c r="H5" s="57"/>
    </row>
    <row r="6" ht="17.25" customHeight="1" spans="1:8">
      <c r="A6" s="58" t="s">
        <v>10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53</v>
      </c>
      <c r="B7" s="59">
        <v>31400</v>
      </c>
      <c r="C7" s="59">
        <v>5887</v>
      </c>
      <c r="D7" s="59">
        <v>39970</v>
      </c>
      <c r="E7" s="61">
        <v>14988</v>
      </c>
      <c r="F7" s="61">
        <f>35070+660</f>
        <v>35730</v>
      </c>
      <c r="G7" s="62">
        <f>F7*0.375</f>
        <v>13398.75</v>
      </c>
      <c r="H7" s="63" t="s">
        <v>54</v>
      </c>
    </row>
    <row r="8" ht="17.25" customHeight="1" spans="1:8">
      <c r="A8" s="58" t="s">
        <v>55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56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57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58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4500</v>
      </c>
      <c r="G11" s="61">
        <f>F11*0.28</f>
        <v>1260</v>
      </c>
      <c r="H11" s="64"/>
    </row>
    <row r="12" ht="17.25" customHeight="1" spans="1:8">
      <c r="A12" s="58" t="s">
        <v>59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8000</v>
      </c>
      <c r="G12" s="61">
        <f t="shared" si="2"/>
        <v>5600</v>
      </c>
      <c r="H12" s="64"/>
    </row>
    <row r="13" ht="17.25" customHeight="1" spans="1:8">
      <c r="A13" s="58" t="s">
        <v>60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16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5500</v>
      </c>
      <c r="G14" s="59">
        <v>5500</v>
      </c>
      <c r="H14" s="64"/>
    </row>
    <row r="15" ht="17.25" customHeight="1" spans="1:8">
      <c r="A15" s="58" t="s">
        <v>61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5500</v>
      </c>
      <c r="G15" s="59">
        <v>5500</v>
      </c>
      <c r="H15" s="64"/>
    </row>
    <row r="16" ht="17.25" customHeight="1" spans="1:8">
      <c r="A16" s="58" t="s">
        <v>62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390</v>
      </c>
      <c r="G16" s="59">
        <v>390</v>
      </c>
      <c r="H16" s="64"/>
    </row>
    <row r="17" ht="17.25" customHeight="1" spans="1:8">
      <c r="A17" s="58" t="s">
        <v>63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3600</v>
      </c>
      <c r="G17" s="59">
        <v>3600</v>
      </c>
      <c r="H17" s="64"/>
    </row>
    <row r="18" ht="17.25" customHeight="1" spans="1:8">
      <c r="A18" s="58" t="s">
        <v>64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21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950</v>
      </c>
      <c r="G19" s="59">
        <v>950</v>
      </c>
      <c r="H19" s="64"/>
    </row>
    <row r="20" ht="17.25" customHeight="1" spans="1:8">
      <c r="A20" s="58" t="s">
        <v>65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3500</v>
      </c>
      <c r="G20" s="59">
        <v>3500</v>
      </c>
      <c r="H20" s="64"/>
    </row>
    <row r="21" customFormat="1" ht="17.25" customHeight="1" spans="1:8">
      <c r="A21" s="55" t="s">
        <v>23</v>
      </c>
      <c r="B21" s="56">
        <f t="shared" ref="B21:G21" si="6">SUM(B22:B27)</f>
        <v>9200</v>
      </c>
      <c r="C21" s="56">
        <f t="shared" si="6"/>
        <v>9200</v>
      </c>
      <c r="D21" s="56">
        <f t="shared" si="6"/>
        <v>12000</v>
      </c>
      <c r="E21" s="56">
        <f t="shared" si="6"/>
        <v>12000</v>
      </c>
      <c r="F21" s="56">
        <f t="shared" si="6"/>
        <v>18000</v>
      </c>
      <c r="G21" s="56">
        <f t="shared" si="6"/>
        <v>18000</v>
      </c>
      <c r="H21" s="67"/>
    </row>
    <row r="22" ht="17.25" customHeight="1" spans="1:8">
      <c r="A22" s="58" t="s">
        <v>24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25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26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3500</v>
      </c>
      <c r="G24" s="61">
        <v>3500</v>
      </c>
      <c r="H24" s="64"/>
    </row>
    <row r="25" ht="17.25" customHeight="1" spans="1:8">
      <c r="A25" s="58" t="s">
        <v>27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28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8700</v>
      </c>
      <c r="G26" s="61">
        <v>8700</v>
      </c>
      <c r="H26" s="64"/>
    </row>
    <row r="27" ht="17.25" customHeight="1" spans="1:8">
      <c r="A27" s="58" t="s">
        <v>30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31</v>
      </c>
      <c r="B28" s="56">
        <f t="shared" ref="B28:G28" si="7">B5+B21</f>
        <v>83000</v>
      </c>
      <c r="C28" s="56">
        <v>43953</v>
      </c>
      <c r="D28" s="56">
        <f t="shared" si="7"/>
        <v>84800</v>
      </c>
      <c r="E28" s="57">
        <f t="shared" si="7"/>
        <v>48951</v>
      </c>
      <c r="F28" s="57">
        <f t="shared" si="7"/>
        <v>95000</v>
      </c>
      <c r="G28" s="57">
        <f t="shared" si="7"/>
        <v>60349.75</v>
      </c>
      <c r="H28" s="70"/>
    </row>
    <row r="29" s="47" customFormat="1" ht="17.25" customHeight="1" spans="1:8">
      <c r="A29" s="71" t="s">
        <v>32</v>
      </c>
      <c r="B29" s="54" t="s">
        <v>7</v>
      </c>
      <c r="C29" s="71" t="s">
        <v>33</v>
      </c>
      <c r="D29" s="54" t="s">
        <v>7</v>
      </c>
      <c r="E29" s="71" t="s">
        <v>33</v>
      </c>
      <c r="F29" s="54" t="s">
        <v>7</v>
      </c>
      <c r="G29" s="71" t="s">
        <v>33</v>
      </c>
      <c r="H29" s="80"/>
    </row>
    <row r="30" customFormat="1" ht="17.25" customHeight="1" spans="1:8">
      <c r="A30" s="76" t="s">
        <v>66</v>
      </c>
      <c r="B30" s="56"/>
      <c r="C30" s="56">
        <f>SUM(C31:C34)</f>
        <v>30342</v>
      </c>
      <c r="D30" s="56"/>
      <c r="E30" s="56">
        <f>SUM(E31:E34)</f>
        <v>27275</v>
      </c>
      <c r="F30" s="56"/>
      <c r="G30" s="56">
        <f>SUM(G31:G34)</f>
        <v>26115</v>
      </c>
      <c r="H30" s="70"/>
    </row>
    <row r="31" ht="17.25" customHeight="1" spans="1:8">
      <c r="A31" s="77" t="s">
        <v>67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68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35730</v>
      </c>
      <c r="G32" s="59">
        <f>F32*0.5</f>
        <v>17865</v>
      </c>
      <c r="H32" s="63" t="s">
        <v>69</v>
      </c>
    </row>
    <row r="33" ht="17.25" customHeight="1" spans="1:8">
      <c r="A33" s="58" t="s">
        <v>70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71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4500</v>
      </c>
      <c r="G34" s="68">
        <f t="shared" si="9"/>
        <v>2700</v>
      </c>
      <c r="H34" s="64"/>
    </row>
    <row r="35" customFormat="1" ht="17.25" customHeight="1" spans="1:8">
      <c r="A35" s="76" t="s">
        <v>72</v>
      </c>
      <c r="B35" s="56"/>
      <c r="C35" s="56">
        <v>8705</v>
      </c>
      <c r="D35" s="56"/>
      <c r="E35" s="57">
        <f>SUM(E36:E42)</f>
        <v>8574</v>
      </c>
      <c r="F35" s="57"/>
      <c r="G35" s="57">
        <f>SUM(G36:G42)</f>
        <v>8535.25</v>
      </c>
      <c r="H35" s="70"/>
    </row>
    <row r="36" ht="17.25" customHeight="1" spans="1:8">
      <c r="A36" s="58" t="s">
        <v>73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35730</v>
      </c>
      <c r="G36" s="59">
        <f>F36*0.125</f>
        <v>4466.25</v>
      </c>
      <c r="H36" s="63" t="s">
        <v>74</v>
      </c>
    </row>
    <row r="37" ht="17.25" customHeight="1" spans="1:8">
      <c r="A37" s="58" t="s">
        <v>75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76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77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78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4500</v>
      </c>
      <c r="G40" s="68">
        <f t="shared" si="13"/>
        <v>540</v>
      </c>
      <c r="H40" s="64"/>
    </row>
    <row r="41" ht="17.25" customHeight="1" spans="1:8">
      <c r="A41" s="77" t="s">
        <v>79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80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8000</v>
      </c>
      <c r="G42" s="59">
        <f t="shared" si="14"/>
        <v>2400</v>
      </c>
      <c r="H42" s="64"/>
    </row>
    <row r="43" customFormat="1" ht="17.25" customHeight="1" spans="1:8">
      <c r="A43" s="76" t="s">
        <v>45</v>
      </c>
      <c r="B43" s="56">
        <f t="shared" ref="B43:F43" si="15">C28+C30+C35</f>
        <v>83000</v>
      </c>
      <c r="C43" s="56"/>
      <c r="D43" s="57">
        <f t="shared" si="15"/>
        <v>84800</v>
      </c>
      <c r="E43" s="57"/>
      <c r="F43" s="57">
        <f t="shared" si="15"/>
        <v>95000</v>
      </c>
      <c r="G43" s="56"/>
      <c r="H43" s="70"/>
    </row>
    <row r="44" spans="1:8">
      <c r="A44" s="78" t="s">
        <v>81</v>
      </c>
      <c r="B44" s="79">
        <v>39100</v>
      </c>
      <c r="C44" s="79"/>
      <c r="D44" s="79">
        <v>48075</v>
      </c>
      <c r="E44" s="79"/>
      <c r="F44" s="79">
        <v>44500</v>
      </c>
      <c r="G44" s="79"/>
      <c r="H44" s="64"/>
    </row>
    <row r="45" spans="1:8">
      <c r="A45" s="78" t="s">
        <v>82</v>
      </c>
      <c r="B45" s="79">
        <v>36400</v>
      </c>
      <c r="C45" s="79"/>
      <c r="D45" s="79">
        <v>26525</v>
      </c>
      <c r="E45" s="79"/>
      <c r="F45" s="79">
        <v>34500</v>
      </c>
      <c r="G45" s="79"/>
      <c r="H45" s="64"/>
    </row>
    <row r="46" spans="1:8">
      <c r="A46" s="78" t="s">
        <v>47</v>
      </c>
      <c r="B46" s="79">
        <f>B23+B24+B26</f>
        <v>7500</v>
      </c>
      <c r="C46" s="79"/>
      <c r="D46" s="79">
        <v>10200</v>
      </c>
      <c r="E46" s="79"/>
      <c r="F46" s="79">
        <v>16000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48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</v>
      </c>
      <c r="B3" s="51" t="s">
        <v>49</v>
      </c>
      <c r="C3" s="51"/>
      <c r="D3" s="51" t="s">
        <v>50</v>
      </c>
      <c r="E3" s="51"/>
      <c r="F3" s="52" t="s">
        <v>51</v>
      </c>
      <c r="G3" s="53"/>
      <c r="H3" s="51" t="s">
        <v>6</v>
      </c>
    </row>
    <row r="4" ht="24.75" customHeight="1" spans="1:8">
      <c r="A4" s="51"/>
      <c r="B4" s="54" t="s">
        <v>7</v>
      </c>
      <c r="C4" s="54" t="s">
        <v>8</v>
      </c>
      <c r="D4" s="54" t="s">
        <v>7</v>
      </c>
      <c r="E4" s="54" t="s">
        <v>8</v>
      </c>
      <c r="F4" s="54" t="s">
        <v>7</v>
      </c>
      <c r="G4" s="54" t="s">
        <v>8</v>
      </c>
      <c r="H4" s="51"/>
    </row>
    <row r="5" customFormat="1" ht="17.25" customHeight="1" spans="1:8">
      <c r="A5" s="55" t="s">
        <v>52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81000</v>
      </c>
      <c r="G5" s="57">
        <f t="shared" si="0"/>
        <v>41022.25</v>
      </c>
      <c r="H5" s="57"/>
    </row>
    <row r="6" ht="17.25" customHeight="1" spans="1:8">
      <c r="A6" s="58" t="s">
        <v>10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53</v>
      </c>
      <c r="B7" s="59">
        <v>31400</v>
      </c>
      <c r="C7" s="59">
        <v>5887</v>
      </c>
      <c r="D7" s="59">
        <v>39970</v>
      </c>
      <c r="E7" s="61">
        <v>14988</v>
      </c>
      <c r="F7" s="61">
        <v>45070</v>
      </c>
      <c r="G7" s="62">
        <f>F7*0.375</f>
        <v>16901.25</v>
      </c>
      <c r="H7" s="63" t="s">
        <v>54</v>
      </c>
    </row>
    <row r="8" ht="17.25" customHeight="1" spans="1:8">
      <c r="A8" s="58" t="s">
        <v>55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56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57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58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4000</v>
      </c>
      <c r="G11" s="61">
        <f>F11*0.28</f>
        <v>1120</v>
      </c>
      <c r="H11" s="64"/>
    </row>
    <row r="12" ht="17.25" customHeight="1" spans="1:8">
      <c r="A12" s="58" t="s">
        <v>59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7500</v>
      </c>
      <c r="G12" s="61">
        <f t="shared" si="2"/>
        <v>5250</v>
      </c>
      <c r="H12" s="64"/>
    </row>
    <row r="13" ht="17.25" customHeight="1" spans="1:8">
      <c r="A13" s="58" t="s">
        <v>60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16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4500</v>
      </c>
      <c r="G14" s="59">
        <v>4500</v>
      </c>
      <c r="H14" s="64"/>
    </row>
    <row r="15" ht="17.25" customHeight="1" spans="1:8">
      <c r="A15" s="58" t="s">
        <v>61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4000</v>
      </c>
      <c r="G15" s="59">
        <v>4000</v>
      </c>
      <c r="H15" s="64"/>
    </row>
    <row r="16" ht="17.25" customHeight="1" spans="1:8">
      <c r="A16" s="58" t="s">
        <v>62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300</v>
      </c>
      <c r="G16" s="59">
        <v>300</v>
      </c>
      <c r="H16" s="64"/>
    </row>
    <row r="17" ht="17.25" customHeight="1" spans="1:8">
      <c r="A17" s="58" t="s">
        <v>63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2900</v>
      </c>
      <c r="G17" s="59">
        <v>2900</v>
      </c>
      <c r="H17" s="64"/>
    </row>
    <row r="18" ht="17.25" customHeight="1" spans="1:8">
      <c r="A18" s="58" t="s">
        <v>64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21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900</v>
      </c>
      <c r="G19" s="59">
        <v>900</v>
      </c>
      <c r="H19" s="64"/>
    </row>
    <row r="20" ht="17.25" customHeight="1" spans="1:8">
      <c r="A20" s="58" t="s">
        <v>65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2500</v>
      </c>
      <c r="G20" s="59">
        <v>2500</v>
      </c>
      <c r="H20" s="64"/>
    </row>
    <row r="21" customFormat="1" ht="17.25" customHeight="1" spans="1:8">
      <c r="A21" s="55" t="s">
        <v>23</v>
      </c>
      <c r="B21" s="56">
        <f t="shared" ref="B21:G21" si="6">SUM(B22:B27)</f>
        <v>9200</v>
      </c>
      <c r="C21" s="56">
        <f t="shared" si="6"/>
        <v>9200</v>
      </c>
      <c r="D21" s="66">
        <f t="shared" si="6"/>
        <v>12000</v>
      </c>
      <c r="E21" s="66">
        <f t="shared" si="6"/>
        <v>12000</v>
      </c>
      <c r="F21" s="66">
        <f t="shared" si="6"/>
        <v>14000</v>
      </c>
      <c r="G21" s="66">
        <f t="shared" si="6"/>
        <v>14000</v>
      </c>
      <c r="H21" s="67"/>
    </row>
    <row r="22" ht="17.25" customHeight="1" spans="1:8">
      <c r="A22" s="58" t="s">
        <v>24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25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26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2200</v>
      </c>
      <c r="G24" s="61">
        <v>2200</v>
      </c>
      <c r="H24" s="64"/>
    </row>
    <row r="25" ht="17.25" customHeight="1" spans="1:8">
      <c r="A25" s="58" t="s">
        <v>27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28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6000</v>
      </c>
      <c r="G26" s="61">
        <v>6000</v>
      </c>
      <c r="H26" s="64"/>
    </row>
    <row r="27" ht="17.25" customHeight="1" spans="1:8">
      <c r="A27" s="58" t="s">
        <v>30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31</v>
      </c>
      <c r="B28" s="56">
        <f t="shared" ref="B28:G28" si="7">B5+B21</f>
        <v>83000</v>
      </c>
      <c r="C28" s="56">
        <v>43953</v>
      </c>
      <c r="D28" s="66">
        <f t="shared" si="7"/>
        <v>84800</v>
      </c>
      <c r="E28" s="69">
        <f t="shared" si="7"/>
        <v>48951</v>
      </c>
      <c r="F28" s="69">
        <f t="shared" si="7"/>
        <v>95000</v>
      </c>
      <c r="G28" s="69">
        <f t="shared" si="7"/>
        <v>55022.25</v>
      </c>
      <c r="H28" s="70"/>
    </row>
    <row r="29" s="47" customFormat="1" ht="17.25" customHeight="1" spans="1:8">
      <c r="A29" s="71" t="s">
        <v>32</v>
      </c>
      <c r="B29" s="72" t="s">
        <v>7</v>
      </c>
      <c r="C29" s="71" t="s">
        <v>33</v>
      </c>
      <c r="D29" s="73" t="s">
        <v>83</v>
      </c>
      <c r="E29" s="74" t="s">
        <v>84</v>
      </c>
      <c r="F29" s="73" t="s">
        <v>83</v>
      </c>
      <c r="G29" s="74" t="s">
        <v>84</v>
      </c>
      <c r="H29" s="75"/>
    </row>
    <row r="30" customFormat="1" ht="17.25" customHeight="1" spans="1:8">
      <c r="A30" s="76" t="s">
        <v>66</v>
      </c>
      <c r="B30" s="56"/>
      <c r="C30" s="56">
        <f>SUM(C31:C34)</f>
        <v>30342</v>
      </c>
      <c r="D30" s="66"/>
      <c r="E30" s="66">
        <f>SUM(E31:E34)</f>
        <v>27275</v>
      </c>
      <c r="F30" s="66"/>
      <c r="G30" s="66">
        <f>SUM(G31:G34)</f>
        <v>30485</v>
      </c>
      <c r="H30" s="70"/>
    </row>
    <row r="31" ht="17.25" customHeight="1" spans="1:8">
      <c r="A31" s="77" t="s">
        <v>67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68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45070</v>
      </c>
      <c r="G32" s="59">
        <f>F32*0.5</f>
        <v>22535</v>
      </c>
      <c r="H32" s="63" t="s">
        <v>69</v>
      </c>
    </row>
    <row r="33" ht="17.25" customHeight="1" spans="1:8">
      <c r="A33" s="58" t="s">
        <v>70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71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4000</v>
      </c>
      <c r="G34" s="68">
        <f t="shared" si="9"/>
        <v>2400</v>
      </c>
      <c r="H34" s="64"/>
    </row>
    <row r="35" customFormat="1" ht="17.25" customHeight="1" spans="1:8">
      <c r="A35" s="76" t="s">
        <v>72</v>
      </c>
      <c r="B35" s="56"/>
      <c r="C35" s="56">
        <v>8705</v>
      </c>
      <c r="D35" s="66"/>
      <c r="E35" s="69">
        <f>SUM(E36:E42)</f>
        <v>8574</v>
      </c>
      <c r="F35" s="69"/>
      <c r="G35" s="69">
        <f>SUM(G36:G42)</f>
        <v>9492.75</v>
      </c>
      <c r="H35" s="70"/>
    </row>
    <row r="36" ht="17.25" customHeight="1" spans="1:8">
      <c r="A36" s="58" t="s">
        <v>73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45070</v>
      </c>
      <c r="G36" s="59">
        <f>F36*0.125</f>
        <v>5633.75</v>
      </c>
      <c r="H36" s="63" t="s">
        <v>74</v>
      </c>
    </row>
    <row r="37" ht="17.25" customHeight="1" spans="1:8">
      <c r="A37" s="58" t="s">
        <v>75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76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77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78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4000</v>
      </c>
      <c r="G40" s="68">
        <f t="shared" si="13"/>
        <v>480</v>
      </c>
      <c r="H40" s="64"/>
    </row>
    <row r="41" ht="17.25" customHeight="1" spans="1:8">
      <c r="A41" s="77" t="s">
        <v>79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80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7500</v>
      </c>
      <c r="G42" s="59">
        <f t="shared" si="14"/>
        <v>2250</v>
      </c>
      <c r="H42" s="64"/>
    </row>
    <row r="43" customFormat="1" ht="17.25" customHeight="1" spans="1:8">
      <c r="A43" s="76" t="s">
        <v>45</v>
      </c>
      <c r="B43" s="56">
        <f t="shared" ref="B43:F43" si="15">C28+C30+C35</f>
        <v>83000</v>
      </c>
      <c r="C43" s="56"/>
      <c r="D43" s="69">
        <f t="shared" si="15"/>
        <v>84800</v>
      </c>
      <c r="E43" s="69"/>
      <c r="F43" s="69">
        <f t="shared" si="15"/>
        <v>95000</v>
      </c>
      <c r="G43" s="66"/>
      <c r="H43" s="70"/>
    </row>
    <row r="44" spans="1:8">
      <c r="A44" s="78" t="s">
        <v>81</v>
      </c>
      <c r="B44" s="79">
        <v>39100</v>
      </c>
      <c r="C44" s="79"/>
      <c r="D44" s="79">
        <v>48075</v>
      </c>
      <c r="E44" s="79"/>
      <c r="F44" s="79">
        <v>53840</v>
      </c>
      <c r="G44" s="79"/>
      <c r="H44" s="64"/>
    </row>
    <row r="45" spans="1:8">
      <c r="A45" s="78" t="s">
        <v>82</v>
      </c>
      <c r="B45" s="79">
        <v>36400</v>
      </c>
      <c r="C45" s="79"/>
      <c r="D45" s="79">
        <v>26525</v>
      </c>
      <c r="E45" s="79"/>
      <c r="F45" s="79">
        <v>29160</v>
      </c>
      <c r="G45" s="79"/>
      <c r="H45" s="64"/>
    </row>
    <row r="46" spans="1:8">
      <c r="A46" s="78" t="s">
        <v>47</v>
      </c>
      <c r="B46" s="79">
        <f>B23+B24+B26</f>
        <v>7500</v>
      </c>
      <c r="C46" s="79"/>
      <c r="D46" s="79">
        <v>10200</v>
      </c>
      <c r="E46" s="79"/>
      <c r="F46" s="79">
        <f>F21-F22</f>
        <v>12000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25" customWidth="1"/>
    <col min="2" max="3" width="15.625" style="26" customWidth="1"/>
    <col min="4" max="4" width="18.25" style="26" customWidth="1"/>
    <col min="5" max="5" width="9" style="25"/>
    <col min="6" max="6" width="23.375" style="26" customWidth="1"/>
    <col min="7" max="16384" width="9" style="25"/>
  </cols>
  <sheetData>
    <row r="1" ht="27.95" customHeight="1" spans="1:6">
      <c r="A1" s="27" t="s">
        <v>85</v>
      </c>
      <c r="B1" s="27"/>
      <c r="C1" s="27"/>
      <c r="D1" s="27"/>
      <c r="E1" s="27"/>
      <c r="F1" s="27"/>
    </row>
    <row r="2" ht="27.95" customHeight="1"/>
    <row r="3" ht="27.95" customHeight="1" spans="1:6">
      <c r="A3" s="28" t="s">
        <v>86</v>
      </c>
      <c r="B3" s="28" t="s">
        <v>87</v>
      </c>
      <c r="C3" s="28" t="s">
        <v>88</v>
      </c>
      <c r="D3" s="28" t="s">
        <v>89</v>
      </c>
      <c r="E3" s="28" t="s">
        <v>90</v>
      </c>
      <c r="F3" s="28" t="s">
        <v>91</v>
      </c>
    </row>
    <row r="4" ht="27.95" customHeight="1" spans="1:6">
      <c r="A4" s="29" t="s">
        <v>92</v>
      </c>
      <c r="B4" s="28" t="s">
        <v>93</v>
      </c>
      <c r="C4" s="28">
        <v>2050299</v>
      </c>
      <c r="D4" s="30" t="s">
        <v>94</v>
      </c>
      <c r="E4" s="29">
        <v>1477</v>
      </c>
      <c r="F4" s="31" t="s">
        <v>95</v>
      </c>
    </row>
    <row r="5" ht="27.95" customHeight="1" spans="1:6">
      <c r="A5" s="29"/>
      <c r="B5" s="28" t="s">
        <v>93</v>
      </c>
      <c r="C5" s="28">
        <v>2050299</v>
      </c>
      <c r="D5" s="30" t="s">
        <v>94</v>
      </c>
      <c r="E5" s="29">
        <v>37</v>
      </c>
      <c r="F5" s="32" t="s">
        <v>96</v>
      </c>
    </row>
    <row r="6" ht="27.95" customHeight="1" spans="1:6">
      <c r="A6" s="29"/>
      <c r="B6" s="28" t="s">
        <v>93</v>
      </c>
      <c r="C6" s="28">
        <v>2050299</v>
      </c>
      <c r="D6" s="30" t="s">
        <v>94</v>
      </c>
      <c r="E6" s="29">
        <v>85</v>
      </c>
      <c r="F6" s="32" t="s">
        <v>97</v>
      </c>
    </row>
    <row r="7" ht="27.95" customHeight="1" spans="1:6">
      <c r="A7" s="29"/>
      <c r="B7" s="28" t="s">
        <v>98</v>
      </c>
      <c r="C7" s="28"/>
      <c r="D7" s="28"/>
      <c r="E7" s="29">
        <f>SUM(E4:E6)</f>
        <v>1599</v>
      </c>
      <c r="F7" s="28"/>
    </row>
    <row r="8" ht="27.95" customHeight="1" spans="1:6">
      <c r="A8" s="29" t="s">
        <v>99</v>
      </c>
      <c r="B8" s="28" t="s">
        <v>100</v>
      </c>
      <c r="C8" s="33">
        <v>2040499</v>
      </c>
      <c r="D8" s="34" t="s">
        <v>101</v>
      </c>
      <c r="E8" s="29">
        <v>120</v>
      </c>
      <c r="F8" s="35" t="s">
        <v>102</v>
      </c>
    </row>
    <row r="9" ht="27.95" customHeight="1" spans="1:6">
      <c r="A9" s="29"/>
      <c r="B9" s="28" t="s">
        <v>103</v>
      </c>
      <c r="C9" s="33">
        <v>2040599</v>
      </c>
      <c r="D9" s="34" t="s">
        <v>104</v>
      </c>
      <c r="E9" s="29">
        <v>205</v>
      </c>
      <c r="F9" s="35" t="s">
        <v>102</v>
      </c>
    </row>
    <row r="10" ht="27.95" customHeight="1" spans="1:6">
      <c r="A10" s="29"/>
      <c r="B10" s="28" t="s">
        <v>105</v>
      </c>
      <c r="C10" s="33">
        <v>2040699</v>
      </c>
      <c r="D10" s="34" t="s">
        <v>106</v>
      </c>
      <c r="E10" s="29">
        <v>49</v>
      </c>
      <c r="F10" s="35" t="s">
        <v>102</v>
      </c>
    </row>
    <row r="11" ht="27.95" customHeight="1" spans="1:6">
      <c r="A11" s="29"/>
      <c r="B11" s="28" t="s">
        <v>98</v>
      </c>
      <c r="C11" s="28"/>
      <c r="D11" s="28"/>
      <c r="E11" s="29">
        <f>SUM(E8:E10)</f>
        <v>374</v>
      </c>
      <c r="F11" s="35"/>
    </row>
    <row r="12" ht="27.95" customHeight="1" spans="1:6">
      <c r="A12" s="29" t="s">
        <v>107</v>
      </c>
      <c r="B12" s="28" t="s">
        <v>108</v>
      </c>
      <c r="C12" s="28">
        <v>2100509</v>
      </c>
      <c r="D12" s="36" t="s">
        <v>109</v>
      </c>
      <c r="E12" s="29">
        <v>55</v>
      </c>
      <c r="F12" s="31" t="s">
        <v>110</v>
      </c>
    </row>
    <row r="13" ht="27.95" customHeight="1" spans="1:6">
      <c r="A13" s="29"/>
      <c r="B13" s="28" t="s">
        <v>111</v>
      </c>
      <c r="C13" s="28">
        <v>2100508</v>
      </c>
      <c r="D13" s="37" t="s">
        <v>112</v>
      </c>
      <c r="E13" s="29">
        <v>2975</v>
      </c>
      <c r="F13" s="32" t="s">
        <v>113</v>
      </c>
    </row>
    <row r="14" ht="27.95" customHeight="1" spans="1:6">
      <c r="A14" s="29"/>
      <c r="B14" s="28" t="s">
        <v>111</v>
      </c>
      <c r="C14" s="28">
        <v>2100506</v>
      </c>
      <c r="D14" s="38" t="s">
        <v>114</v>
      </c>
      <c r="E14" s="29">
        <v>7987</v>
      </c>
      <c r="F14" s="32" t="s">
        <v>115</v>
      </c>
    </row>
    <row r="15" ht="27.95" customHeight="1" spans="1:6">
      <c r="A15" s="29"/>
      <c r="B15" s="28" t="s">
        <v>98</v>
      </c>
      <c r="C15" s="28"/>
      <c r="D15" s="28"/>
      <c r="E15" s="29">
        <f>SUM(E12:E14)</f>
        <v>11017</v>
      </c>
      <c r="F15" s="28"/>
    </row>
    <row r="16" ht="27.95" customHeight="1" spans="1:6">
      <c r="A16" s="29" t="s">
        <v>116</v>
      </c>
      <c r="B16" s="28" t="s">
        <v>111</v>
      </c>
      <c r="C16" s="28">
        <v>2080301</v>
      </c>
      <c r="D16" s="39" t="s">
        <v>117</v>
      </c>
      <c r="E16" s="29">
        <v>12851</v>
      </c>
      <c r="F16" s="35" t="s">
        <v>118</v>
      </c>
    </row>
    <row r="17" ht="27.95" customHeight="1" spans="1:6">
      <c r="A17" s="29"/>
      <c r="B17" s="28" t="s">
        <v>111</v>
      </c>
      <c r="C17" s="28">
        <v>2080308</v>
      </c>
      <c r="D17" s="40" t="s">
        <v>119</v>
      </c>
      <c r="E17" s="29">
        <v>4629</v>
      </c>
      <c r="F17" s="35" t="s">
        <v>120</v>
      </c>
    </row>
    <row r="18" ht="27.95" customHeight="1" spans="1:6">
      <c r="A18" s="29"/>
      <c r="B18" s="28" t="s">
        <v>111</v>
      </c>
      <c r="C18" s="28">
        <v>2080308</v>
      </c>
      <c r="D18" s="40" t="s">
        <v>119</v>
      </c>
      <c r="E18" s="29">
        <v>229</v>
      </c>
      <c r="F18" s="31" t="s">
        <v>121</v>
      </c>
    </row>
    <row r="19" ht="27.95" customHeight="1" spans="1:6">
      <c r="A19" s="29"/>
      <c r="B19" s="28" t="s">
        <v>98</v>
      </c>
      <c r="C19" s="28"/>
      <c r="D19" s="28"/>
      <c r="E19" s="29">
        <f>SUM(E16:E18)</f>
        <v>17709</v>
      </c>
      <c r="F19" s="32"/>
    </row>
    <row r="20" ht="27.95" customHeight="1" spans="1:6">
      <c r="A20" s="29" t="s">
        <v>122</v>
      </c>
      <c r="B20" s="28" t="s">
        <v>123</v>
      </c>
      <c r="C20" s="28">
        <v>2130701</v>
      </c>
      <c r="D20" s="41" t="s">
        <v>124</v>
      </c>
      <c r="E20" s="29">
        <v>676</v>
      </c>
      <c r="F20" s="32" t="s">
        <v>125</v>
      </c>
    </row>
    <row r="21" ht="27.95" customHeight="1" spans="1:6">
      <c r="A21" s="29"/>
      <c r="B21" s="28" t="s">
        <v>123</v>
      </c>
      <c r="C21" s="28">
        <v>2130701</v>
      </c>
      <c r="D21" s="41" t="s">
        <v>124</v>
      </c>
      <c r="E21" s="29">
        <v>38</v>
      </c>
      <c r="F21" s="31" t="s">
        <v>125</v>
      </c>
    </row>
    <row r="22" ht="27.95" customHeight="1" spans="1:6">
      <c r="A22" s="29"/>
      <c r="B22" s="28" t="s">
        <v>98</v>
      </c>
      <c r="C22" s="28"/>
      <c r="D22" s="28"/>
      <c r="E22" s="29">
        <f>SUM(E20:E21)</f>
        <v>714</v>
      </c>
      <c r="F22" s="32"/>
    </row>
    <row r="23" ht="27.95" customHeight="1" spans="1:6">
      <c r="A23" s="29" t="s">
        <v>126</v>
      </c>
      <c r="B23" s="28" t="s">
        <v>127</v>
      </c>
      <c r="C23" s="28">
        <v>2081199</v>
      </c>
      <c r="D23" s="42" t="s">
        <v>128</v>
      </c>
      <c r="E23" s="29">
        <v>78</v>
      </c>
      <c r="F23" s="32" t="s">
        <v>129</v>
      </c>
    </row>
    <row r="24" ht="27.95" customHeight="1" spans="1:6">
      <c r="A24" s="29"/>
      <c r="B24" s="28" t="s">
        <v>98</v>
      </c>
      <c r="C24" s="28"/>
      <c r="D24" s="42"/>
      <c r="E24" s="29">
        <f>SUM(E23)</f>
        <v>78</v>
      </c>
      <c r="F24" s="43"/>
    </row>
    <row r="25" ht="27.95" customHeight="1" spans="1:6">
      <c r="A25" s="29"/>
      <c r="B25" s="28" t="s">
        <v>130</v>
      </c>
      <c r="C25" s="28"/>
      <c r="D25" s="28"/>
      <c r="E25" s="44">
        <f>E7+E11+E15+E19+E22+E24</f>
        <v>31491</v>
      </c>
      <c r="F25" s="35"/>
    </row>
    <row r="26" ht="27.95" customHeight="1" spans="1:6">
      <c r="A26" s="45" t="s">
        <v>131</v>
      </c>
      <c r="F26" s="46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132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133</v>
      </c>
      <c r="B4" s="7" t="s">
        <v>90</v>
      </c>
      <c r="C4" s="7" t="s">
        <v>134</v>
      </c>
      <c r="D4" s="7"/>
      <c r="E4" s="7"/>
      <c r="F4" s="7"/>
      <c r="G4" s="7"/>
      <c r="H4" s="7"/>
      <c r="I4" s="7"/>
      <c r="J4" s="7"/>
      <c r="K4" s="7" t="s">
        <v>135</v>
      </c>
      <c r="L4" s="17" t="s">
        <v>136</v>
      </c>
    </row>
    <row r="5" s="2" customFormat="1" ht="21" customHeight="1" spans="1:12">
      <c r="A5" s="7"/>
      <c r="B5" s="7"/>
      <c r="C5" s="7" t="s">
        <v>137</v>
      </c>
      <c r="D5" s="7"/>
      <c r="E5" s="7" t="s">
        <v>138</v>
      </c>
      <c r="F5" s="7" t="s">
        <v>139</v>
      </c>
      <c r="G5" s="7" t="s">
        <v>140</v>
      </c>
      <c r="H5" s="7" t="s">
        <v>141</v>
      </c>
      <c r="I5" s="7" t="s">
        <v>142</v>
      </c>
      <c r="J5" s="7" t="s">
        <v>143</v>
      </c>
      <c r="K5" s="7"/>
      <c r="L5" s="17"/>
    </row>
    <row r="6" s="2" customFormat="1" ht="33" customHeight="1" spans="1:12">
      <c r="A6" s="7"/>
      <c r="B6" s="7"/>
      <c r="C6" s="8" t="s">
        <v>144</v>
      </c>
      <c r="D6" s="8" t="s">
        <v>145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146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147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148</v>
      </c>
    </row>
    <row r="9" ht="21.95" customHeight="1" spans="1:12">
      <c r="A9" s="11" t="s">
        <v>149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150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151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152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153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154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155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156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157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158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159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160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161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162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163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164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165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166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167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168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169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170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171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172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173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174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175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176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177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178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179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180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181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182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183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184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185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186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187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188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189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190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191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192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193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194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195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196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197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198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199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200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201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202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203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204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205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206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207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208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209</v>
      </c>
    </row>
    <row r="69" ht="18.75" customHeight="1" spans="1:12">
      <c r="A69" s="13" t="s">
        <v>210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211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212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213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214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215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216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217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218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219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220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221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222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223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224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225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226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227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228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229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230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231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232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233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234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235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236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237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238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239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240</v>
      </c>
    </row>
    <row r="99" ht="24.95" customHeight="1" spans="1:12">
      <c r="A99" s="13" t="s">
        <v>241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242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243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244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245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246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247</v>
      </c>
    </row>
    <row r="105" ht="18.75" customHeight="1" spans="1:12">
      <c r="A105" s="13" t="s">
        <v>248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247</v>
      </c>
    </row>
    <row r="106" ht="18.75" customHeight="1" spans="1:12">
      <c r="A106" s="13" t="s">
        <v>249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250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247</v>
      </c>
    </row>
    <row r="108" ht="18.75" customHeight="1" spans="1:12">
      <c r="A108" s="13" t="s">
        <v>251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247</v>
      </c>
    </row>
    <row r="109" ht="18.75" customHeight="1" spans="1:12">
      <c r="A109" s="13" t="s">
        <v>252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253</v>
      </c>
    </row>
    <row r="110" ht="18.75" customHeight="1" spans="1:12">
      <c r="A110" s="13" t="s">
        <v>254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247</v>
      </c>
    </row>
    <row r="111" ht="18.75" customHeight="1" spans="1:12">
      <c r="A111" s="13" t="s">
        <v>255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247</v>
      </c>
    </row>
    <row r="112" ht="26.1" customHeight="1" spans="1:12">
      <c r="A112" s="13" t="s">
        <v>256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257</v>
      </c>
    </row>
    <row r="113" ht="18.75" customHeight="1" spans="1:12">
      <c r="A113" s="13" t="s">
        <v>258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259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247</v>
      </c>
    </row>
    <row r="115" ht="18.75" customHeight="1" spans="1:12">
      <c r="A115" s="13" t="s">
        <v>260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247</v>
      </c>
    </row>
    <row r="116" ht="18.75" customHeight="1" spans="1:12">
      <c r="A116" s="13" t="s">
        <v>261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262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263</v>
      </c>
    </row>
    <row r="118" ht="18.75" customHeight="1" spans="1:12">
      <c r="A118" s="13" t="s">
        <v>264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265</v>
      </c>
    </row>
    <row r="119" ht="18.75" customHeight="1" spans="1:12">
      <c r="A119" s="13" t="s">
        <v>266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267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268</v>
      </c>
    </row>
    <row r="121" ht="18.75" customHeight="1" spans="1:12">
      <c r="A121" s="13" t="s">
        <v>269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247</v>
      </c>
    </row>
    <row r="122" ht="45" customHeight="1" spans="1:12">
      <c r="A122" s="13" t="s">
        <v>270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271</v>
      </c>
    </row>
    <row r="123" ht="18.75" customHeight="1" spans="1:12">
      <c r="A123" s="13" t="s">
        <v>272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273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274</v>
      </c>
    </row>
    <row r="125" ht="18.75" customHeight="1" spans="1:12">
      <c r="A125" s="13" t="s">
        <v>275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276</v>
      </c>
    </row>
    <row r="126" ht="18.75" customHeight="1" spans="1:12">
      <c r="A126" s="13" t="s">
        <v>277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278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一般公共预算收入表</vt:lpstr>
      <vt:lpstr>税收 (2)</vt:lpstr>
      <vt:lpstr>税收</vt:lpstr>
      <vt:lpstr>专项转移支付支出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