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390" tabRatio="950" firstSheet="5" activeTab="12"/>
  </bookViews>
  <sheets>
    <sheet name="封面" sheetId="39" r:id="rId1"/>
    <sheet name="目录" sheetId="46" r:id="rId2"/>
    <sheet name="平衡表" sheetId="35" r:id="rId3"/>
    <sheet name="上级补助" sheetId="65" r:id="rId4"/>
    <sheet name="一般公共预算收入" sheetId="7" r:id="rId5"/>
    <sheet name="一般公共预算支出 " sheetId="60" r:id="rId6"/>
    <sheet name="本级支出" sheetId="8" r:id="rId7"/>
    <sheet name="预备费" sheetId="63" r:id="rId8"/>
    <sheet name="预算稳定基金" sheetId="70" r:id="rId9"/>
    <sheet name="政府性基金收入" sheetId="12" r:id="rId10"/>
    <sheet name="政府性基金支出" sheetId="59" r:id="rId11"/>
    <sheet name="社保基金收入" sheetId="69" r:id="rId12"/>
    <sheet name="社保基金支出" sheetId="68" r:id="rId13"/>
  </sheets>
  <externalReferences>
    <externalReference r:id="rId14"/>
  </externalReferences>
  <definedNames>
    <definedName name="_" localSheetId="8">#REF!</definedName>
    <definedName name="_">#REF!</definedName>
    <definedName name="_6_其他" localSheetId="0">#REF!</definedName>
    <definedName name="_6_其他" localSheetId="3">#REF!</definedName>
    <definedName name="_6_其他" localSheetId="11">#REF!</definedName>
    <definedName name="_6_其他" localSheetId="12">#REF!</definedName>
    <definedName name="_6_其他" localSheetId="5">#REF!</definedName>
    <definedName name="_6_其他" localSheetId="7">#REF!</definedName>
    <definedName name="_6_其他" localSheetId="8">#REF!</definedName>
    <definedName name="_6_其他">#REF!</definedName>
    <definedName name="_Order1" hidden="1">255</definedName>
    <definedName name="_Order2" hidden="1">255</definedName>
    <definedName name="BM8_SelectZBM.BM8_ZBMChangeKMM" localSheetId="10">[1]!BM8_SelectZBM.BM8_ZBMChangeKMM</definedName>
    <definedName name="BM8_SelectZBM.BM8_ZBMChangeKMM">[1]!BM8_SelectZBM.BM8_ZBMChangeKMM</definedName>
    <definedName name="BM8_SelectZBM.BM8_ZBMminusOption" localSheetId="10">[1]!BM8_SelectZBM.BM8_ZBMminusOption</definedName>
    <definedName name="BM8_SelectZBM.BM8_ZBMminusOption">[1]!BM8_SelectZBM.BM8_ZBMminusOption</definedName>
    <definedName name="BM8_SelectZBM.BM8_ZBMSumOption" localSheetId="10">[1]!BM8_SelectZBM.BM8_ZBMSumOption</definedName>
    <definedName name="BM8_SelectZBM.BM8_ZBMSumOption">[1]!BM8_SelectZBM.BM8_ZBMSumOption</definedName>
    <definedName name="Database" localSheetId="0">#REF!</definedName>
    <definedName name="Database" localSheetId="1">#REF!</definedName>
    <definedName name="Database" localSheetId="2">平衡表!$A$5:$B$19</definedName>
    <definedName name="Database" localSheetId="7">预备费!$A$5:$B$18</definedName>
    <definedName name="Database" localSheetId="8">预算稳定基金!$A$5:$B$9</definedName>
    <definedName name="Database">#REF!</definedName>
    <definedName name="_xlnm.Print_Area" localSheetId="0">#N/A</definedName>
    <definedName name="_xlnm.Print_Area" localSheetId="5">'一般公共预算支出 '!$B$1:$F$28</definedName>
    <definedName name="_xlnm.Print_Area">#N/A</definedName>
    <definedName name="_xlnm.Print_Titles" localSheetId="0">#N/A</definedName>
    <definedName name="_xlnm.Print_Titles" localSheetId="2">平衡表!$1:$4</definedName>
    <definedName name="_xlnm.Print_Titles" localSheetId="4">一般公共预算收入!$1:$3</definedName>
    <definedName name="_xlnm.Print_Titles" localSheetId="7">预备费!$1:$4</definedName>
    <definedName name="_xlnm.Print_Titles" localSheetId="8">预算稳定基金!$1:$4</definedName>
    <definedName name="_xlnm.Print_Titles">#N/A</definedName>
    <definedName name="QUERY2" localSheetId="8">#REF!</definedName>
    <definedName name="QUERY2">#REF!</definedName>
    <definedName name="本级支执222" localSheetId="8">#REF!</definedName>
    <definedName name="本级支执222" localSheetId="10">#REF!</definedName>
    <definedName name="本级支执222">#REF!</definedName>
    <definedName name="汇率" localSheetId="8">#REF!</definedName>
    <definedName name="汇率" localSheetId="10">#REF!</definedName>
    <definedName name="汇率">#REF!</definedName>
    <definedName name="生产列1" localSheetId="8">#REF!</definedName>
    <definedName name="生产列1" localSheetId="10">#REF!</definedName>
    <definedName name="生产列1">#REF!</definedName>
    <definedName name="生产列11" localSheetId="8">#REF!</definedName>
    <definedName name="生产列11" localSheetId="10">#REF!</definedName>
    <definedName name="生产列11">#REF!</definedName>
    <definedName name="生产列15" localSheetId="8">#REF!</definedName>
    <definedName name="生产列15" localSheetId="10">#REF!</definedName>
    <definedName name="生产列15">#REF!</definedName>
    <definedName name="生产列16" localSheetId="8">#REF!</definedName>
    <definedName name="生产列16" localSheetId="10">#REF!</definedName>
    <definedName name="生产列16">#REF!</definedName>
    <definedName name="生产列17" localSheetId="8">#REF!</definedName>
    <definedName name="生产列17" localSheetId="10">#REF!</definedName>
    <definedName name="生产列17">#REF!</definedName>
    <definedName name="生产列19" localSheetId="8">#REF!</definedName>
    <definedName name="生产列19" localSheetId="10">#REF!</definedName>
    <definedName name="生产列19">#REF!</definedName>
    <definedName name="生产列2" localSheetId="8">#REF!</definedName>
    <definedName name="生产列2" localSheetId="10">#REF!</definedName>
    <definedName name="生产列2">#REF!</definedName>
    <definedName name="生产列20" localSheetId="8">#REF!</definedName>
    <definedName name="生产列20" localSheetId="10">#REF!</definedName>
    <definedName name="生产列20">#REF!</definedName>
    <definedName name="生产列3" localSheetId="8">#REF!</definedName>
    <definedName name="生产列3" localSheetId="10">#REF!</definedName>
    <definedName name="生产列3">#REF!</definedName>
    <definedName name="生产列4" localSheetId="8">#REF!</definedName>
    <definedName name="生产列4" localSheetId="10">#REF!</definedName>
    <definedName name="生产列4">#REF!</definedName>
    <definedName name="生产列5" localSheetId="8">#REF!</definedName>
    <definedName name="生产列5" localSheetId="10">#REF!</definedName>
    <definedName name="生产列5">#REF!</definedName>
    <definedName name="生产列6" localSheetId="8">#REF!</definedName>
    <definedName name="生产列6" localSheetId="10">#REF!</definedName>
    <definedName name="生产列6">#REF!</definedName>
    <definedName name="生产列7" localSheetId="8">#REF!</definedName>
    <definedName name="生产列7" localSheetId="10">#REF!</definedName>
    <definedName name="生产列7">#REF!</definedName>
    <definedName name="生产列8" localSheetId="8">#REF!</definedName>
    <definedName name="生产列8" localSheetId="10">#REF!</definedName>
    <definedName name="生产列8">#REF!</definedName>
    <definedName name="生产列9" localSheetId="8">#REF!</definedName>
    <definedName name="生产列9" localSheetId="10">#REF!</definedName>
    <definedName name="生产列9">#REF!</definedName>
    <definedName name="生产期" localSheetId="8">#REF!</definedName>
    <definedName name="生产期" localSheetId="10">#REF!</definedName>
    <definedName name="生产期">#REF!</definedName>
    <definedName name="生产期1" localSheetId="8">#REF!</definedName>
    <definedName name="生产期1" localSheetId="10">#REF!</definedName>
    <definedName name="生产期1">#REF!</definedName>
    <definedName name="生产期11" localSheetId="8">#REF!</definedName>
    <definedName name="生产期11" localSheetId="10">#REF!</definedName>
    <definedName name="生产期11">#REF!</definedName>
    <definedName name="生产期15" localSheetId="8">#REF!</definedName>
    <definedName name="生产期15" localSheetId="10">#REF!</definedName>
    <definedName name="生产期15">#REF!</definedName>
    <definedName name="生产期16" localSheetId="8">#REF!</definedName>
    <definedName name="生产期16" localSheetId="10">#REF!</definedName>
    <definedName name="生产期16">#REF!</definedName>
    <definedName name="生产期17" localSheetId="8">#REF!</definedName>
    <definedName name="生产期17" localSheetId="10">#REF!</definedName>
    <definedName name="生产期17">#REF!</definedName>
    <definedName name="生产期19" localSheetId="8">#REF!</definedName>
    <definedName name="生产期19" localSheetId="10">#REF!</definedName>
    <definedName name="生产期19">#REF!</definedName>
    <definedName name="生产期2" localSheetId="8">#REF!</definedName>
    <definedName name="生产期2" localSheetId="10">#REF!</definedName>
    <definedName name="生产期2">#REF!</definedName>
    <definedName name="生产期20" localSheetId="8">#REF!</definedName>
    <definedName name="生产期20" localSheetId="10">#REF!</definedName>
    <definedName name="生产期20">#REF!</definedName>
    <definedName name="生产期3" localSheetId="8">#REF!</definedName>
    <definedName name="生产期3" localSheetId="10">#REF!</definedName>
    <definedName name="生产期3">#REF!</definedName>
    <definedName name="生产期4" localSheetId="8">#REF!</definedName>
    <definedName name="生产期4" localSheetId="10">#REF!</definedName>
    <definedName name="生产期4">#REF!</definedName>
    <definedName name="生产期5" localSheetId="3">#REF!</definedName>
    <definedName name="生产期5" localSheetId="11">#REF!</definedName>
    <definedName name="生产期5" localSheetId="12">#REF!</definedName>
    <definedName name="生产期5" localSheetId="5">#REF!</definedName>
    <definedName name="生产期5" localSheetId="7">#REF!</definedName>
    <definedName name="生产期5" localSheetId="8">#REF!</definedName>
    <definedName name="生产期5" localSheetId="10">#REF!</definedName>
    <definedName name="生产期5">#REF!</definedName>
    <definedName name="生产期6" localSheetId="8">#REF!</definedName>
    <definedName name="生产期6" localSheetId="10">#REF!</definedName>
    <definedName name="生产期6">#REF!</definedName>
    <definedName name="生产期7" localSheetId="8">#REF!</definedName>
    <definedName name="生产期7" localSheetId="10">#REF!</definedName>
    <definedName name="生产期7">#REF!</definedName>
    <definedName name="生产期8" localSheetId="8">#REF!</definedName>
    <definedName name="生产期8" localSheetId="10">#REF!</definedName>
    <definedName name="生产期8">#REF!</definedName>
    <definedName name="生产期9" localSheetId="8">#REF!</definedName>
    <definedName name="生产期9" localSheetId="10">#REF!</definedName>
    <definedName name="生产期9">#REF!</definedName>
    <definedName name="式" localSheetId="8">#REF!</definedName>
    <definedName name="式">#REF!</definedName>
    <definedName name="预算支出指标帐" localSheetId="8">#REF!</definedName>
    <definedName name="预算支出指标帐">#REF!</definedName>
  </definedNames>
  <calcPr calcId="144525" fullPrecision="0"/>
</workbook>
</file>

<file path=xl/sharedStrings.xml><?xml version="1.0" encoding="utf-8"?>
<sst xmlns="http://schemas.openxmlformats.org/spreadsheetml/2006/main" count="285">
  <si>
    <t xml:space="preserve">     </t>
  </si>
  <si>
    <t>内部资料</t>
  </si>
  <si>
    <t>妥善保管</t>
  </si>
  <si>
    <t xml:space="preserve">  2019年度益阳市资阳区财政</t>
  </si>
  <si>
    <t xml:space="preserve">  决算表（草案）</t>
  </si>
  <si>
    <t xml:space="preserve">  益阳市资阳区财政局</t>
  </si>
  <si>
    <t>目    录</t>
  </si>
  <si>
    <t>表一、</t>
  </si>
  <si>
    <t>2019年益阳市资阳区财政决算平衡情况表……………………</t>
  </si>
  <si>
    <t>……………………………</t>
  </si>
  <si>
    <t>（1）</t>
  </si>
  <si>
    <t>表二、</t>
  </si>
  <si>
    <t>2019年益阳市资阳区上级补助收入情况表……………………</t>
  </si>
  <si>
    <t>（２）</t>
  </si>
  <si>
    <t>表三、</t>
  </si>
  <si>
    <t>2019年益阳市资阳区财政总收入决算情况表…………………</t>
  </si>
  <si>
    <t>（3）</t>
  </si>
  <si>
    <t>表四、</t>
  </si>
  <si>
    <t>2019年益阳市资阳区财政总支出决算情况表…………</t>
  </si>
  <si>
    <t>（4）</t>
  </si>
  <si>
    <t>表五、</t>
  </si>
  <si>
    <t>2019年益阳市资阳区本级财政支出决算情况表…………</t>
  </si>
  <si>
    <t>（5）</t>
  </si>
  <si>
    <t>表六、</t>
  </si>
  <si>
    <t>2019年益阳市资阳区本级预备费执行情况表…………</t>
  </si>
  <si>
    <t>（6）</t>
  </si>
  <si>
    <t>表七、</t>
  </si>
  <si>
    <t>2019年益阳市资阳区预算稳定基金使用情况表…………</t>
  </si>
  <si>
    <t>（7）</t>
  </si>
  <si>
    <t>表八、</t>
  </si>
  <si>
    <t>2019年益阳市资阳区本级政府性基金收入决算情况表</t>
  </si>
  <si>
    <t>（8）</t>
  </si>
  <si>
    <t>表九、</t>
  </si>
  <si>
    <t>2019年益阳市资阳区本级政府性基金支出决算情况表</t>
  </si>
  <si>
    <t>（9）</t>
  </si>
  <si>
    <t>表十、</t>
  </si>
  <si>
    <t>2019年益阳市资阳区社会保险基金收入决算情况表……</t>
  </si>
  <si>
    <t>（10）</t>
  </si>
  <si>
    <t>表十一、</t>
  </si>
  <si>
    <t>2019年益阳市资阳区社会保险基金支出决算情况表……</t>
  </si>
  <si>
    <t>（11）</t>
  </si>
  <si>
    <r>
      <rPr>
        <sz val="18"/>
        <rFont val="宋体"/>
        <charset val="134"/>
      </rPr>
      <t>201</t>
    </r>
    <r>
      <rPr>
        <sz val="18"/>
        <rFont val="宋体"/>
        <charset val="134"/>
      </rPr>
      <t>9</t>
    </r>
    <r>
      <rPr>
        <sz val="18"/>
        <rFont val="宋体"/>
        <charset val="134"/>
      </rPr>
      <t>年益阳市资阳区财政决算平衡情况表</t>
    </r>
  </si>
  <si>
    <t>单位：万元</t>
  </si>
  <si>
    <t>项            目</t>
  </si>
  <si>
    <t>金   额</t>
  </si>
  <si>
    <t>一、一般预算</t>
  </si>
  <si>
    <t>（一）收入部合计</t>
  </si>
  <si>
    <t>1、本年收入</t>
  </si>
  <si>
    <t>2、上级补助收入</t>
  </si>
  <si>
    <t>3、结算上解收入</t>
  </si>
  <si>
    <t>4、债券转贷收入</t>
  </si>
  <si>
    <t>5、上年结转</t>
  </si>
  <si>
    <t>6、上年结余</t>
  </si>
  <si>
    <t>7、调入资金</t>
  </si>
  <si>
    <t>其中：政府性基金调入</t>
  </si>
  <si>
    <t xml:space="preserve">     其他调入</t>
  </si>
  <si>
    <t>8、动用预算稳定调节基金</t>
  </si>
  <si>
    <t>（二）支出部合计</t>
  </si>
  <si>
    <t>1、本年支出</t>
  </si>
  <si>
    <t>2、上解上级支出</t>
  </si>
  <si>
    <t>3、补助区级支出</t>
  </si>
  <si>
    <t>4、债券还本支出</t>
  </si>
  <si>
    <t>5、调出资金</t>
  </si>
  <si>
    <t>6、安排预算稳定调节基金</t>
  </si>
  <si>
    <t>7、结转下年支出</t>
  </si>
  <si>
    <t>二、政府性基金预算</t>
  </si>
  <si>
    <t>（一）基金收入总计</t>
  </si>
  <si>
    <t>1、本年基金收入</t>
  </si>
  <si>
    <t>2、上年结余</t>
  </si>
  <si>
    <t>3、上级补助收入</t>
  </si>
  <si>
    <t>4、结算上解收入</t>
  </si>
  <si>
    <t>5、调入资金</t>
  </si>
  <si>
    <t>其中：公共财政调入</t>
  </si>
  <si>
    <t>6、债券转贷收入</t>
  </si>
  <si>
    <t>（二）基金支出总计</t>
  </si>
  <si>
    <t>1、基金支出</t>
  </si>
  <si>
    <t>4、调出资金</t>
  </si>
  <si>
    <r>
      <rPr>
        <sz val="11"/>
        <rFont val="宋体"/>
        <charset val="134"/>
      </rPr>
      <t>(三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、结转下年支出</t>
    </r>
  </si>
  <si>
    <t>说明：从2010年起，沅江市、南县、桃江县、安化县四个省直管县（市）财政决算已由省分别直接批复到县（市），2013年省直管县批复数据按省抄报数填列。</t>
  </si>
  <si>
    <t>2019年益阳市资阳区上级补助收入情况表</t>
  </si>
  <si>
    <t>项        目</t>
  </si>
  <si>
    <t>数    值</t>
  </si>
  <si>
    <t>2018年决算</t>
  </si>
  <si>
    <t>2019年决算</t>
  </si>
  <si>
    <t>增 减</t>
  </si>
  <si>
    <t>增 长%</t>
  </si>
  <si>
    <t xml:space="preserve"> 一、返还性收入</t>
  </si>
  <si>
    <t xml:space="preserve"> 增值税消费税税收返还收入</t>
  </si>
  <si>
    <t xml:space="preserve"> 所得税基数返还收入</t>
  </si>
  <si>
    <t xml:space="preserve"> 其他税收返还收入</t>
  </si>
  <si>
    <t xml:space="preserve"> 二、一般性转移支付收入</t>
  </si>
  <si>
    <t xml:space="preserve">   其中：体制补助收入</t>
  </si>
  <si>
    <t xml:space="preserve">        均衡性转移支付补助收入</t>
  </si>
  <si>
    <t xml:space="preserve">        县级基本财力保障机制奖补资金收入</t>
  </si>
  <si>
    <t xml:space="preserve">        结算补助收入</t>
  </si>
  <si>
    <t xml:space="preserve">        企业事业单位划转补助收入</t>
  </si>
  <si>
    <t xml:space="preserve">        基层公检法司转移支付收入</t>
  </si>
  <si>
    <t xml:space="preserve">        城乡义务教育转移支付收入</t>
  </si>
  <si>
    <t xml:space="preserve">        基本养老金转移支付收入</t>
  </si>
  <si>
    <t xml:space="preserve">        城乡居民医疗保险转移支付收入</t>
  </si>
  <si>
    <t xml:space="preserve">        农村综合改革转移支付收入</t>
  </si>
  <si>
    <t xml:space="preserve">        产粮(油)大县奖励资金收入</t>
  </si>
  <si>
    <t xml:space="preserve">        重点生态功能区转移支付收入</t>
  </si>
  <si>
    <t xml:space="preserve">        固定数额补助收入</t>
  </si>
  <si>
    <t xml:space="preserve">        革命老区及民族和贫困地区转移支付收入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</si>
  <si>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公共安全共同财政事权转移支付收入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</si>
  <si>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教育共同财政事权转移支付收入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</si>
  <si>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文化旅游体育与传媒共同财政事权转移支付收入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</si>
  <si>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社会保障和就业共同财政事权转移支付收入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</si>
  <si>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卫生健康共同财政事权转移支付收入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</si>
  <si>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农林水共同财政事权转移支付收入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</si>
  <si>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交通运输共同财政事权转移支付收入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</si>
  <si>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住房保障共同财政事权转移支付收入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</si>
  <si>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粮油物资储备共同事权转移支付收入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</si>
  <si>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其他共同财政事权转移支付收入</t>
    </r>
  </si>
  <si>
    <t xml:space="preserve">        其他一般性转移支付收入</t>
  </si>
  <si>
    <t xml:space="preserve"> 三、专项转移支付收入</t>
  </si>
  <si>
    <t xml:space="preserve">     上级补助收入（合计）</t>
  </si>
  <si>
    <t>2019年益阳市资阳区财政总收入决算情况表</t>
  </si>
  <si>
    <t>科目名称</t>
  </si>
  <si>
    <t>2019年调整预算数</t>
  </si>
  <si>
    <t>2019年   决算数</t>
  </si>
  <si>
    <t>为预算%</t>
  </si>
  <si>
    <t>2018年   实际数</t>
  </si>
  <si>
    <t>增长%</t>
  </si>
  <si>
    <t>一、税收收入</t>
  </si>
  <si>
    <t>　增值税</t>
  </si>
  <si>
    <t>　营业税</t>
  </si>
  <si>
    <t>　企业所得税</t>
  </si>
  <si>
    <t xml:space="preserve">  企业所得税退税</t>
  </si>
  <si>
    <t>　个人所得税</t>
  </si>
  <si>
    <t>　资源税</t>
  </si>
  <si>
    <t>　城市维护建设税</t>
  </si>
  <si>
    <t>　房产税</t>
  </si>
  <si>
    <t>　印花税</t>
  </si>
  <si>
    <t>　城镇土地使用税</t>
  </si>
  <si>
    <t>　土地增值税</t>
  </si>
  <si>
    <t>　车船税</t>
  </si>
  <si>
    <t>　耕地占用税</t>
  </si>
  <si>
    <t>　契税</t>
  </si>
  <si>
    <t>　烟叶税</t>
  </si>
  <si>
    <t xml:space="preserve">  其他税收收入</t>
  </si>
  <si>
    <t>二、非税收入</t>
  </si>
  <si>
    <t>　专项收入</t>
  </si>
  <si>
    <t>　行政事业性收费收入</t>
  </si>
  <si>
    <t>　罚没收入</t>
  </si>
  <si>
    <t>　国有资本经营收入</t>
  </si>
  <si>
    <t>　国有资源（资产）有偿使用收入</t>
  </si>
  <si>
    <t>　捐赠收入</t>
  </si>
  <si>
    <t>　政府住房基金收入</t>
  </si>
  <si>
    <t>　其他收入</t>
  </si>
  <si>
    <t>地方财政收入小计</t>
  </si>
  <si>
    <t>三、上划中央收入</t>
  </si>
  <si>
    <t>上划中央增值税</t>
  </si>
  <si>
    <t>上划中央消费税</t>
  </si>
  <si>
    <t>上划中央所得税</t>
  </si>
  <si>
    <t xml:space="preserve">  其中：上划中央企业所得税</t>
  </si>
  <si>
    <t xml:space="preserve">        上划中央个人所得税</t>
  </si>
  <si>
    <t>上划中央营业税（新增）</t>
  </si>
  <si>
    <t>四、上划省级收入</t>
  </si>
  <si>
    <t>上划省级增值税</t>
  </si>
  <si>
    <t>上划省级营业税</t>
  </si>
  <si>
    <t>上划省级所得税</t>
  </si>
  <si>
    <t>其中：上划省级企业所得税</t>
  </si>
  <si>
    <t xml:space="preserve">      上划省级个人所得税</t>
  </si>
  <si>
    <t>上划省级资源税</t>
  </si>
  <si>
    <t>上划省级城镇土地使用税</t>
  </si>
  <si>
    <t>财政总收入合计</t>
  </si>
  <si>
    <t>2019年益阳市资阳区财政总支出决算情况表</t>
  </si>
  <si>
    <t>2018年决算数</t>
  </si>
  <si>
    <t>2019年决算数</t>
  </si>
  <si>
    <t>2012年决算数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</si>
  <si>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</si>
  <si>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</si>
  <si>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</si>
  <si>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</si>
  <si>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</si>
  <si>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</si>
  <si>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</si>
  <si>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</si>
  <si>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</si>
  <si>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</si>
  <si>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</si>
  <si>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</si>
  <si>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</si>
  <si>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</si>
  <si>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</si>
  <si>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</si>
  <si>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</si>
  <si>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</si>
  <si>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</si>
  <si>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</si>
  <si>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灾害防治及应急管理支出</t>
  </si>
  <si>
    <t>预备费</t>
  </si>
  <si>
    <t>国债还本付息支出</t>
  </si>
  <si>
    <t>其他支出</t>
  </si>
  <si>
    <t>财政总支出合计</t>
  </si>
  <si>
    <t>民生项目</t>
  </si>
  <si>
    <t>2019年益阳市资阳区本级财政支出决算情况表</t>
  </si>
  <si>
    <t>2019年  预算数</t>
  </si>
  <si>
    <t>2019年  调整预算数</t>
  </si>
  <si>
    <t>为调整预算%</t>
  </si>
  <si>
    <t>文化旅游体育与传媒支出</t>
  </si>
  <si>
    <t>卫生健康支出</t>
  </si>
  <si>
    <t>自然资源海洋气象等支出</t>
  </si>
  <si>
    <t>转移性支出</t>
  </si>
  <si>
    <t>债务发行费用支出</t>
  </si>
  <si>
    <t>本级财政支出合计</t>
  </si>
  <si>
    <t>2019年益阳市资阳区本级预备费执行情况表</t>
  </si>
  <si>
    <r>
      <rPr>
        <sz val="11"/>
        <rFont val="宋体"/>
        <charset val="134"/>
      </rPr>
      <t>科 目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名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称</t>
    </r>
  </si>
  <si>
    <t>合 计</t>
  </si>
  <si>
    <t>2019年益阳市资阳区预算稳定基金使用情况表</t>
  </si>
  <si>
    <t>1、年初数</t>
  </si>
  <si>
    <t>2、当年调入数</t>
  </si>
  <si>
    <t>3、当年使用数</t>
  </si>
  <si>
    <t>4、2018年预算统筹</t>
  </si>
  <si>
    <t>5、年末数</t>
  </si>
  <si>
    <t>预算科目</t>
  </si>
  <si>
    <t>2019年预算数</t>
  </si>
  <si>
    <t>2019年  决算数</t>
  </si>
  <si>
    <t>增长％</t>
  </si>
  <si>
    <t>散装水泥专项资金收入</t>
  </si>
  <si>
    <t>新型墙体材料专项基金收入</t>
  </si>
  <si>
    <t>地方教育附加收入</t>
  </si>
  <si>
    <t>育林基金收入</t>
  </si>
  <si>
    <t>森林植被恢复费</t>
  </si>
  <si>
    <t>地方水利建设基金收入</t>
  </si>
  <si>
    <t>残疾人就业保障金收入</t>
  </si>
  <si>
    <t>政府住房基金收入</t>
  </si>
  <si>
    <t>城市公用事业附加收入</t>
  </si>
  <si>
    <t>国有土地收益基金收入</t>
  </si>
  <si>
    <t>农业土地开发资金收入</t>
  </si>
  <si>
    <t>国有土地使用权出让收入</t>
  </si>
  <si>
    <t>彩票公益金收入</t>
  </si>
  <si>
    <t>城市基础设施配套费收入</t>
  </si>
  <si>
    <t>水土保持补偿费收入</t>
  </si>
  <si>
    <t>其他政府性基金收入</t>
  </si>
  <si>
    <t>政府性基金收入合计</t>
  </si>
  <si>
    <r>
      <rPr>
        <sz val="11"/>
        <rFont val="宋体"/>
        <charset val="134"/>
      </rPr>
      <t>注：按照财政部的要求，从2015年1月1日起，将</t>
    </r>
    <r>
      <rPr>
        <sz val="11"/>
        <rFont val="宋体"/>
        <charset val="134"/>
      </rPr>
      <t>地方教育费附加收入、文化建设事业费收入、育林基金收入、地方水利建设基金收入、残疾人就业保障收入等</t>
    </r>
    <r>
      <rPr>
        <sz val="11"/>
        <rFont val="宋体"/>
        <charset val="134"/>
      </rPr>
      <t>11项政府性基金收入</t>
    </r>
    <r>
      <rPr>
        <sz val="11"/>
        <rFont val="宋体"/>
        <charset val="134"/>
      </rPr>
      <t>转入一般公共财政预算收入。</t>
    </r>
  </si>
  <si>
    <t>地方教育附加安排的支出</t>
  </si>
  <si>
    <t>文化事业建设费安排的支出</t>
  </si>
  <si>
    <t>大中型水库移民后期扶持基金支出</t>
  </si>
  <si>
    <t>残疾人就业保障金支出</t>
  </si>
  <si>
    <t>政府住房基金支出</t>
  </si>
  <si>
    <t>国有土地使用权出让收入安排的支出</t>
  </si>
  <si>
    <t>国有土地收益基金支出</t>
  </si>
  <si>
    <t>农业土地开发资金支出</t>
  </si>
  <si>
    <t>新增建设用地土地有偿使用费支出</t>
  </si>
  <si>
    <t>城市基础设施配套费安排的支出</t>
  </si>
  <si>
    <t>育林基金支出</t>
  </si>
  <si>
    <t>森林植被恢复费安排的支出</t>
  </si>
  <si>
    <t>中央水利建设基金支出</t>
  </si>
  <si>
    <t>地方水利建设基金支出</t>
  </si>
  <si>
    <t>大中型水库库区基金支出</t>
  </si>
  <si>
    <t>小型水库移民扶助基金相关支出</t>
  </si>
  <si>
    <t>车辆通行费安排的支出</t>
  </si>
  <si>
    <t>水土保持补偿费安排的支出</t>
  </si>
  <si>
    <t>散装水泥专项资金支出</t>
  </si>
  <si>
    <t>新型墙体材料专项基金支出</t>
  </si>
  <si>
    <t>其他政府性基金支出</t>
  </si>
  <si>
    <t>彩票公益金安排的支出</t>
  </si>
  <si>
    <t>专项债券利息支出</t>
  </si>
  <si>
    <t>调出资金</t>
  </si>
  <si>
    <t>政府性基金支出合计</t>
  </si>
  <si>
    <t xml:space="preserve"> </t>
  </si>
  <si>
    <t>2019年益阳市资阳区社会保险基金收入决算情况表</t>
  </si>
  <si>
    <t>企业职工基本养老保险基金收入</t>
  </si>
  <si>
    <t>机关养老保险基金收入</t>
  </si>
  <si>
    <t>城乡居民基本养老保险基金收入</t>
  </si>
  <si>
    <t>城镇职工基本医疗保险基金收入</t>
  </si>
  <si>
    <t>居民基本医疗保险基金收入</t>
  </si>
  <si>
    <t>工伤保险基金收入</t>
  </si>
  <si>
    <t>失业保险基金收入</t>
  </si>
  <si>
    <t>生育保险基金收入</t>
  </si>
  <si>
    <t>社保基金收入合计</t>
  </si>
  <si>
    <t>2019年益阳市资阳区社会保险基金支出决算情况表</t>
  </si>
  <si>
    <t>企业职工基本养老保险基金支出</t>
  </si>
  <si>
    <t>机关养老保险基金支出</t>
  </si>
  <si>
    <t>城乡居民基本养老保险基金支出</t>
  </si>
  <si>
    <t>城镇职工基本医疗保险基金支出</t>
  </si>
  <si>
    <t>居民基本医疗保险基金支出</t>
  </si>
  <si>
    <t>工伤保险基金支出</t>
  </si>
  <si>
    <t>失业保险基金支出</t>
  </si>
  <si>
    <t>生育保险基金支出</t>
  </si>
  <si>
    <t>社保基金支出合计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</si>
</sst>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0.0000"/>
    <numFmt numFmtId="178" formatCode="#,##0_);[Red]\(#,##0\)"/>
    <numFmt numFmtId="179" formatCode="#,##0.00_ "/>
    <numFmt numFmtId="180" formatCode="0.00_ "/>
    <numFmt numFmtId="181" formatCode="0.00_);[Red]\(0.00\)"/>
    <numFmt numFmtId="182" formatCode="0_ "/>
    <numFmt numFmtId="183" formatCode="0_);[Red]\(0\)"/>
    <numFmt numFmtId="184" formatCode="#,##0_ "/>
  </numFmts>
  <fonts count="45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8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22"/>
      <name val="楷体_GB2312"/>
      <charset val="134"/>
    </font>
    <font>
      <sz val="14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20"/>
      <name val="黑体"/>
      <charset val="134"/>
    </font>
    <font>
      <sz val="20"/>
      <name val="Times New Roman"/>
      <charset val="134"/>
    </font>
    <font>
      <sz val="18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MS Sans Serif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7"/>
      <name val="Small Fonts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Courier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24" borderId="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76" fontId="27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5" borderId="9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0" borderId="0"/>
    <xf numFmtId="0" fontId="37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14" borderId="12" applyNumberFormat="0" applyAlignment="0" applyProtection="0">
      <alignment vertical="center"/>
    </xf>
    <xf numFmtId="41" fontId="39" fillId="0" borderId="0" applyFont="0" applyFill="0" applyBorder="0" applyAlignment="0" applyProtection="0"/>
    <xf numFmtId="0" fontId="24" fillId="14" borderId="7" applyNumberFormat="0" applyAlignment="0" applyProtection="0">
      <alignment vertical="center"/>
    </xf>
    <xf numFmtId="0" fontId="42" fillId="33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" fillId="0" borderId="0"/>
    <xf numFmtId="0" fontId="28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37" fontId="40" fillId="0" borderId="0"/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0" borderId="0"/>
    <xf numFmtId="0" fontId="4" fillId="0" borderId="0"/>
    <xf numFmtId="0" fontId="4" fillId="0" borderId="0"/>
    <xf numFmtId="0" fontId="23" fillId="0" borderId="0"/>
    <xf numFmtId="4" fontId="23" fillId="0" borderId="0" applyFont="0" applyFill="0" applyBorder="0" applyAlignment="0" applyProtection="0"/>
    <xf numFmtId="0" fontId="44" fillId="0" borderId="0"/>
  </cellStyleXfs>
  <cellXfs count="167">
    <xf numFmtId="0" fontId="0" fillId="0" borderId="0" xfId="0"/>
    <xf numFmtId="0" fontId="0" fillId="2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21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178" fontId="3" fillId="2" borderId="1" xfId="0" applyNumberFormat="1" applyFont="1" applyFill="1" applyBorder="1" applyAlignment="1" applyProtection="1">
      <alignment horizontal="right" vertical="center"/>
    </xf>
    <xf numFmtId="179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vertical="center"/>
    </xf>
    <xf numFmtId="180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180" fontId="0" fillId="2" borderId="1" xfId="0" applyNumberFormat="1" applyFill="1" applyBorder="1"/>
    <xf numFmtId="0" fontId="3" fillId="0" borderId="1" xfId="0" applyNumberFormat="1" applyFont="1" applyFill="1" applyBorder="1" applyAlignment="1" applyProtection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180" fontId="0" fillId="0" borderId="1" xfId="0" applyNumberFormat="1" applyBorder="1"/>
    <xf numFmtId="0" fontId="3" fillId="2" borderId="1" xfId="0" applyNumberFormat="1" applyFont="1" applyFill="1" applyBorder="1" applyAlignment="1" applyProtection="1">
      <alignment horizontal="center" vertical="center"/>
    </xf>
    <xf numFmtId="180" fontId="0" fillId="2" borderId="1" xfId="0" applyNumberForma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3" fontId="0" fillId="0" borderId="0" xfId="0" applyNumberFormat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/>
    <xf numFmtId="0" fontId="3" fillId="0" borderId="1" xfId="0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178" fontId="0" fillId="0" borderId="0" xfId="0" applyNumberFormat="1"/>
    <xf numFmtId="181" fontId="0" fillId="0" borderId="0" xfId="0" applyNumberFormat="1"/>
    <xf numFmtId="0" fontId="1" fillId="2" borderId="0" xfId="0" applyNumberFormat="1" applyFont="1" applyFill="1" applyAlignment="1" applyProtection="1">
      <alignment horizontal="centerContinuous" vertical="center"/>
    </xf>
    <xf numFmtId="178" fontId="1" fillId="2" borderId="0" xfId="0" applyNumberFormat="1" applyFont="1" applyFill="1" applyAlignment="1" applyProtection="1">
      <alignment horizontal="centerContinuous" vertical="center"/>
    </xf>
    <xf numFmtId="181" fontId="1" fillId="2" borderId="0" xfId="0" applyNumberFormat="1" applyFont="1" applyFill="1" applyAlignment="1" applyProtection="1">
      <alignment horizontal="centerContinuous" vertical="center"/>
    </xf>
    <xf numFmtId="0" fontId="0" fillId="3" borderId="0" xfId="0" applyFill="1" applyAlignment="1">
      <alignment horizontal="centerContinuous"/>
    </xf>
    <xf numFmtId="0" fontId="2" fillId="3" borderId="0" xfId="0" applyNumberFormat="1" applyFont="1" applyFill="1" applyAlignment="1" applyProtection="1">
      <alignment horizontal="right" vertical="center"/>
    </xf>
    <xf numFmtId="178" fontId="2" fillId="3" borderId="0" xfId="0" applyNumberFormat="1" applyFont="1" applyFill="1" applyAlignment="1" applyProtection="1">
      <alignment horizontal="right" vertical="center"/>
    </xf>
    <xf numFmtId="0" fontId="2" fillId="2" borderId="0" xfId="0" applyNumberFormat="1" applyFont="1" applyFill="1" applyAlignment="1" applyProtection="1">
      <alignment horizontal="right" vertical="center"/>
    </xf>
    <xf numFmtId="181" fontId="2" fillId="3" borderId="0" xfId="0" applyNumberFormat="1" applyFont="1" applyFill="1" applyAlignment="1" applyProtection="1">
      <alignment horizontal="right" vertical="center"/>
    </xf>
    <xf numFmtId="0" fontId="2" fillId="3" borderId="0" xfId="0" applyNumberFormat="1" applyFont="1" applyFill="1" applyAlignment="1" applyProtection="1">
      <alignment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178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81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2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/>
    </xf>
    <xf numFmtId="178" fontId="3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181" fontId="3" fillId="2" borderId="1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vertical="center"/>
    </xf>
    <xf numFmtId="180" fontId="3" fillId="2" borderId="1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right" vertical="center"/>
    </xf>
    <xf numFmtId="0" fontId="3" fillId="3" borderId="1" xfId="34" applyFont="1" applyFill="1" applyBorder="1" applyAlignment="1">
      <alignment vertical="center"/>
    </xf>
    <xf numFmtId="0" fontId="3" fillId="3" borderId="2" xfId="0" applyNumberFormat="1" applyFont="1" applyFill="1" applyBorder="1" applyAlignment="1" applyProtection="1">
      <alignment vertical="center"/>
    </xf>
    <xf numFmtId="178" fontId="3" fillId="2" borderId="3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82" fontId="3" fillId="2" borderId="1" xfId="0" applyNumberFormat="1" applyFont="1" applyFill="1" applyBorder="1" applyAlignment="1" applyProtection="1">
      <alignment horizontal="right" vertical="center"/>
    </xf>
    <xf numFmtId="3" fontId="0" fillId="3" borderId="0" xfId="0" applyNumberFormat="1" applyFill="1"/>
    <xf numFmtId="178" fontId="0" fillId="2" borderId="0" xfId="0" applyNumberFormat="1" applyFill="1"/>
    <xf numFmtId="178" fontId="0" fillId="2" borderId="0" xfId="0" applyNumberFormat="1" applyFont="1" applyFill="1"/>
    <xf numFmtId="0" fontId="0" fillId="2" borderId="0" xfId="0" applyFont="1" applyFill="1"/>
    <xf numFmtId="181" fontId="0" fillId="2" borderId="0" xfId="0" applyNumberFormat="1" applyFill="1"/>
    <xf numFmtId="0" fontId="0" fillId="2" borderId="0" xfId="0" applyFill="1" applyAlignment="1">
      <alignment horizontal="centerContinuous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right"/>
    </xf>
    <xf numFmtId="49" fontId="3" fillId="2" borderId="1" xfId="2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1" fontId="4" fillId="0" borderId="0" xfId="57" applyNumberFormat="1"/>
    <xf numFmtId="0" fontId="4" fillId="0" borderId="0" xfId="57"/>
    <xf numFmtId="1" fontId="5" fillId="0" borderId="0" xfId="57" applyNumberFormat="1" applyFont="1" applyAlignment="1">
      <alignment horizontal="center"/>
    </xf>
    <xf numFmtId="0" fontId="0" fillId="0" borderId="0" xfId="0" applyAlignment="1">
      <alignment horizontal="center"/>
    </xf>
    <xf numFmtId="31" fontId="4" fillId="0" borderId="0" xfId="57" applyNumberFormat="1" applyAlignment="1">
      <alignment horizontal="left"/>
    </xf>
    <xf numFmtId="1" fontId="0" fillId="0" borderId="0" xfId="57" applyNumberFormat="1" applyFont="1" applyAlignment="1">
      <alignment horizontal="right" vertical="center"/>
    </xf>
    <xf numFmtId="1" fontId="3" fillId="0" borderId="1" xfId="57" applyNumberFormat="1" applyFont="1" applyFill="1" applyBorder="1" applyAlignment="1">
      <alignment horizontal="center" vertical="center"/>
    </xf>
    <xf numFmtId="1" fontId="3" fillId="0" borderId="1" xfId="57" applyNumberFormat="1" applyFont="1" applyBorder="1" applyAlignment="1">
      <alignment horizontal="center" vertical="center" wrapText="1"/>
    </xf>
    <xf numFmtId="1" fontId="3" fillId="0" borderId="1" xfId="57" applyNumberFormat="1" applyFont="1" applyFill="1" applyBorder="1" applyAlignment="1">
      <alignment horizontal="left" vertical="center" wrapText="1"/>
    </xf>
    <xf numFmtId="178" fontId="3" fillId="0" borderId="1" xfId="57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83" fontId="4" fillId="0" borderId="0" xfId="57" applyNumberFormat="1"/>
    <xf numFmtId="1" fontId="2" fillId="0" borderId="0" xfId="57" applyNumberFormat="1" applyFont="1" applyFill="1" applyBorder="1" applyAlignment="1">
      <alignment vertical="center" wrapText="1"/>
    </xf>
    <xf numFmtId="177" fontId="4" fillId="0" borderId="0" xfId="57" applyNumberFormat="1"/>
    <xf numFmtId="0" fontId="6" fillId="2" borderId="0" xfId="57" applyFont="1" applyFill="1" applyAlignment="1">
      <alignment horizontal="center"/>
    </xf>
    <xf numFmtId="0" fontId="4" fillId="2" borderId="0" xfId="57" applyFill="1"/>
    <xf numFmtId="1" fontId="0" fillId="0" borderId="0" xfId="57" applyNumberFormat="1" applyFont="1" applyAlignment="1">
      <alignment horizontal="right"/>
    </xf>
    <xf numFmtId="1" fontId="3" fillId="2" borderId="1" xfId="57" applyNumberFormat="1" applyFont="1" applyFill="1" applyBorder="1" applyAlignment="1">
      <alignment horizontal="left" vertical="center"/>
    </xf>
    <xf numFmtId="184" fontId="3" fillId="2" borderId="1" xfId="57" applyNumberFormat="1" applyFont="1" applyFill="1" applyBorder="1" applyAlignment="1">
      <alignment horizontal="right" vertical="center"/>
    </xf>
    <xf numFmtId="1" fontId="3" fillId="2" borderId="1" xfId="57" applyNumberFormat="1" applyFont="1" applyFill="1" applyBorder="1" applyAlignment="1">
      <alignment vertical="center" wrapText="1"/>
    </xf>
    <xf numFmtId="178" fontId="3" fillId="2" borderId="1" xfId="57" applyNumberFormat="1" applyFont="1" applyFill="1" applyBorder="1" applyAlignment="1">
      <alignment horizontal="right" vertical="center"/>
    </xf>
    <xf numFmtId="183" fontId="4" fillId="2" borderId="0" xfId="57" applyNumberFormat="1" applyFill="1"/>
    <xf numFmtId="1" fontId="3" fillId="2" borderId="1" xfId="57" applyNumberFormat="1" applyFont="1" applyFill="1" applyBorder="1" applyAlignment="1">
      <alignment horizontal="left" vertical="center" wrapText="1" indent="1"/>
    </xf>
    <xf numFmtId="0" fontId="1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 applyProtection="1">
      <alignment vertical="center"/>
    </xf>
    <xf numFmtId="180" fontId="0" fillId="2" borderId="1" xfId="0" applyNumberFormat="1" applyFill="1" applyBorder="1" applyAlignment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179" fontId="3" fillId="0" borderId="4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8" fontId="3" fillId="4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178" fontId="3" fillId="2" borderId="1" xfId="0" applyNumberFormat="1" applyFont="1" applyFill="1" applyBorder="1" applyAlignment="1">
      <alignment horizontal="right" vertical="center"/>
    </xf>
    <xf numFmtId="3" fontId="0" fillId="2" borderId="0" xfId="0" applyNumberFormat="1" applyFill="1"/>
    <xf numFmtId="0" fontId="3" fillId="2" borderId="1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top" wrapText="1" inden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3" fontId="0" fillId="0" borderId="0" xfId="0" applyNumberFormat="1" applyFill="1"/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1" fontId="3" fillId="2" borderId="6" xfId="57" applyNumberFormat="1" applyFont="1" applyFill="1" applyBorder="1" applyAlignment="1">
      <alignment horizontal="center" vertical="center"/>
    </xf>
    <xf numFmtId="1" fontId="3" fillId="2" borderId="1" xfId="57" applyNumberFormat="1" applyFont="1" applyFill="1" applyBorder="1" applyAlignment="1">
      <alignment horizontal="centerContinuous" vertical="center" wrapText="1"/>
    </xf>
    <xf numFmtId="0" fontId="0" fillId="2" borderId="0" xfId="0" applyFill="1" applyAlignment="1">
      <alignment vertical="center"/>
    </xf>
    <xf numFmtId="1" fontId="3" fillId="2" borderId="3" xfId="57" applyNumberFormat="1" applyFont="1" applyFill="1" applyBorder="1" applyAlignment="1">
      <alignment horizontal="center" vertical="center"/>
    </xf>
    <xf numFmtId="1" fontId="3" fillId="2" borderId="1" xfId="57" applyNumberFormat="1" applyFont="1" applyFill="1" applyBorder="1" applyAlignment="1">
      <alignment horizontal="center" vertical="center" wrapText="1"/>
    </xf>
    <xf numFmtId="1" fontId="3" fillId="2" borderId="1" xfId="57" applyNumberFormat="1" applyFont="1" applyFill="1" applyBorder="1" applyAlignment="1">
      <alignment vertical="center"/>
    </xf>
    <xf numFmtId="178" fontId="3" fillId="2" borderId="1" xfId="57" applyNumberFormat="1" applyFont="1" applyFill="1" applyBorder="1" applyAlignment="1">
      <alignment horizontal="right" vertical="center" wrapText="1"/>
    </xf>
    <xf numFmtId="184" fontId="3" fillId="2" borderId="1" xfId="57" applyNumberFormat="1" applyFont="1" applyFill="1" applyBorder="1" applyAlignment="1">
      <alignment horizontal="right" vertical="center" wrapText="1"/>
    </xf>
    <xf numFmtId="179" fontId="3" fillId="2" borderId="1" xfId="57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1" fontId="2" fillId="2" borderId="1" xfId="57" applyNumberFormat="1" applyFont="1" applyFill="1" applyBorder="1" applyAlignment="1">
      <alignment vertical="center"/>
    </xf>
    <xf numFmtId="1" fontId="2" fillId="2" borderId="2" xfId="57" applyNumberFormat="1" applyFont="1" applyFill="1" applyBorder="1" applyAlignment="1">
      <alignment vertical="center"/>
    </xf>
    <xf numFmtId="1" fontId="7" fillId="2" borderId="1" xfId="57" applyNumberFormat="1" applyFont="1" applyFill="1" applyBorder="1" applyAlignment="1">
      <alignment vertical="center"/>
    </xf>
    <xf numFmtId="178" fontId="3" fillId="2" borderId="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1" fontId="3" fillId="2" borderId="5" xfId="57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" fontId="8" fillId="0" borderId="0" xfId="57" applyNumberFormat="1" applyFont="1" applyAlignment="1">
      <alignment horizontal="center"/>
    </xf>
    <xf numFmtId="1" fontId="3" fillId="2" borderId="1" xfId="57" applyNumberFormat="1" applyFont="1" applyFill="1" applyBorder="1" applyAlignment="1">
      <alignment vertical="center"/>
    </xf>
    <xf numFmtId="1" fontId="3" fillId="2" borderId="1" xfId="57" applyNumberFormat="1" applyFont="1" applyFill="1" applyBorder="1" applyAlignment="1">
      <alignment horizontal="left" vertical="center" wrapText="1"/>
    </xf>
    <xf numFmtId="178" fontId="3" fillId="2" borderId="1" xfId="57" applyNumberFormat="1" applyFont="1" applyFill="1" applyBorder="1" applyAlignment="1">
      <alignment vertical="center"/>
    </xf>
    <xf numFmtId="1" fontId="9" fillId="2" borderId="1" xfId="57" applyNumberFormat="1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1" fillId="0" borderId="0" xfId="0" applyFont="1" applyAlignment="1">
      <alignment vertical="center"/>
    </xf>
    <xf numFmtId="0" fontId="11" fillId="0" borderId="0" xfId="34" applyFont="1" applyAlignment="1">
      <alignment vertical="center"/>
    </xf>
    <xf numFmtId="176" fontId="11" fillId="0" borderId="0" xfId="6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distributed" vertical="center"/>
    </xf>
    <xf numFmtId="0" fontId="11" fillId="0" borderId="0" xfId="34" applyFont="1" applyAlignment="1">
      <alignment horizontal="left" vertical="center"/>
    </xf>
    <xf numFmtId="0" fontId="4" fillId="0" borderId="0" xfId="58"/>
    <xf numFmtId="0" fontId="12" fillId="0" borderId="0" xfId="58" applyFont="1"/>
    <xf numFmtId="0" fontId="13" fillId="0" borderId="0" xfId="58" applyFont="1"/>
    <xf numFmtId="0" fontId="0" fillId="0" borderId="0" xfId="58" applyFont="1"/>
    <xf numFmtId="0" fontId="14" fillId="0" borderId="6" xfId="58" applyFont="1" applyBorder="1"/>
    <xf numFmtId="0" fontId="14" fillId="0" borderId="3" xfId="58" applyFont="1" applyBorder="1"/>
    <xf numFmtId="0" fontId="15" fillId="0" borderId="0" xfId="58" applyFont="1" applyAlignment="1">
      <alignment horizontal="center"/>
    </xf>
    <xf numFmtId="0" fontId="16" fillId="0" borderId="0" xfId="58" applyFont="1"/>
    <xf numFmtId="0" fontId="17" fillId="0" borderId="0" xfId="58" applyFont="1"/>
    <xf numFmtId="0" fontId="18" fillId="0" borderId="0" xfId="58" applyFont="1" applyAlignment="1">
      <alignment horizontal="center"/>
    </xf>
    <xf numFmtId="57" fontId="19" fillId="0" borderId="0" xfId="58" applyNumberFormat="1" applyFont="1" applyAlignment="1">
      <alignment horizont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预算执行2000预算2001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千分位[0]_laroux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预算执行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千位_1" xfId="43"/>
    <cellStyle name="千位[0]_1" xfId="44"/>
    <cellStyle name="强调文字颜色 3" xfId="45" builtinId="37"/>
    <cellStyle name="强调文字颜色 4" xfId="46" builtinId="41"/>
    <cellStyle name="no dec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Normal_APR" xfId="56"/>
    <cellStyle name="常规_批复表" xfId="57"/>
    <cellStyle name="常规_人大执行0306" xfId="58"/>
    <cellStyle name="普通_97-917" xfId="59"/>
    <cellStyle name="千分位_97-917" xfId="60"/>
    <cellStyle name="未定义" xfId="6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ulin\&#24037;&#20316;&#23433;&#25490;\2017&#24180;&#20154;&#22823;&#25253;&#21578;\My%20Documents\Tencent%20Files\1002420480\FileRecv\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2:F30"/>
  <sheetViews>
    <sheetView showGridLines="0" workbookViewId="0">
      <selection activeCell="G20" sqref="G20"/>
    </sheetView>
  </sheetViews>
  <sheetFormatPr defaultColWidth="8.75" defaultRowHeight="15.75" outlineLevelCol="5"/>
  <cols>
    <col min="1" max="1" width="10.125" style="156" customWidth="1"/>
    <col min="2" max="2" width="15.625" style="156" customWidth="1"/>
    <col min="3" max="5" width="8.75" style="156"/>
    <col min="6" max="6" width="10.75" style="156" customWidth="1"/>
    <col min="7" max="16384" width="8.75" style="156"/>
  </cols>
  <sheetData>
    <row r="2" ht="20.25" spans="1:6">
      <c r="A2" s="157" t="s">
        <v>0</v>
      </c>
      <c r="F2" s="158"/>
    </row>
    <row r="3" ht="18.75" spans="5:6">
      <c r="E3" s="159"/>
      <c r="F3" s="160" t="s">
        <v>1</v>
      </c>
    </row>
    <row r="4" ht="18.75" spans="6:6">
      <c r="F4" s="161" t="s">
        <v>2</v>
      </c>
    </row>
    <row r="7" ht="25.5" spans="1:5">
      <c r="A7" s="162" t="s">
        <v>3</v>
      </c>
      <c r="B7" s="162"/>
      <c r="C7" s="162"/>
      <c r="D7" s="162"/>
      <c r="E7" s="162"/>
    </row>
    <row r="8" ht="25.5" spans="1:5">
      <c r="A8" s="162" t="s">
        <v>4</v>
      </c>
      <c r="B8" s="162"/>
      <c r="C8" s="162"/>
      <c r="D8" s="162"/>
      <c r="E8" s="162"/>
    </row>
    <row r="9" ht="26.25" spans="1:5">
      <c r="A9" s="163"/>
      <c r="B9" s="163"/>
      <c r="C9" s="163"/>
      <c r="D9" s="163"/>
      <c r="E9" s="163"/>
    </row>
    <row r="10" ht="26.25" spans="1:5">
      <c r="A10" s="163"/>
      <c r="B10" s="163"/>
      <c r="C10" s="163"/>
      <c r="D10" s="163"/>
      <c r="E10" s="163"/>
    </row>
    <row r="11" ht="26.25" spans="1:5">
      <c r="A11" s="163"/>
      <c r="B11" s="163"/>
      <c r="C11" s="163"/>
      <c r="D11" s="163"/>
      <c r="E11" s="163"/>
    </row>
    <row r="12" ht="25.5" spans="1:5">
      <c r="A12" s="162"/>
      <c r="B12" s="162"/>
      <c r="C12" s="162"/>
      <c r="D12" s="162"/>
      <c r="E12" s="162"/>
    </row>
    <row r="13" ht="23.25" spans="1:5">
      <c r="A13" s="164"/>
      <c r="B13" s="164"/>
      <c r="C13" s="164"/>
      <c r="D13" s="164"/>
      <c r="E13" s="164"/>
    </row>
    <row r="29" ht="20.25" spans="1:5">
      <c r="A29" s="165" t="s">
        <v>5</v>
      </c>
      <c r="B29" s="165"/>
      <c r="C29" s="165"/>
      <c r="D29" s="165"/>
      <c r="E29" s="165"/>
    </row>
    <row r="30" ht="33.75" customHeight="1" spans="1:5">
      <c r="A30" s="166">
        <v>44027</v>
      </c>
      <c r="B30" s="166"/>
      <c r="C30" s="166"/>
      <c r="D30" s="166"/>
      <c r="E30" s="166"/>
    </row>
  </sheetData>
  <mergeCells count="5">
    <mergeCell ref="A7:E7"/>
    <mergeCell ref="A8:E8"/>
    <mergeCell ref="A12:E12"/>
    <mergeCell ref="A29:E29"/>
    <mergeCell ref="A30:E30"/>
  </mergeCells>
  <printOptions horizontalCentered="1"/>
  <pageMargins left="0.95" right="0.56875" top="0.984027777777778" bottom="0.984027777777778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F15"/>
  <sheetViews>
    <sheetView topLeftCell="A22" workbookViewId="0">
      <selection activeCell="G12" sqref="G12"/>
    </sheetView>
  </sheetViews>
  <sheetFormatPr defaultColWidth="9" defaultRowHeight="14.25" outlineLevelCol="5"/>
  <cols>
    <col min="1" max="1" width="8.875" customWidth="1"/>
    <col min="2" max="2" width="55.125" customWidth="1"/>
    <col min="3" max="3" width="0.25" customWidth="1"/>
    <col min="4" max="4" width="0.125" customWidth="1"/>
    <col min="5" max="5" width="6.875" customWidth="1"/>
    <col min="6" max="6" width="8.5" customWidth="1"/>
  </cols>
  <sheetData>
    <row r="1" ht="45" customHeight="1" spans="1:6">
      <c r="A1" s="148" t="s">
        <v>6</v>
      </c>
      <c r="B1" s="149"/>
      <c r="C1" s="149"/>
      <c r="D1" s="149"/>
      <c r="E1" s="149"/>
      <c r="F1" s="149"/>
    </row>
    <row r="2" ht="50.25" customHeight="1"/>
    <row r="3" ht="34.5" customHeight="1" spans="1:6">
      <c r="A3" s="150" t="s">
        <v>7</v>
      </c>
      <c r="B3" s="151" t="s">
        <v>8</v>
      </c>
      <c r="C3" s="152"/>
      <c r="D3" s="153" t="s">
        <v>9</v>
      </c>
      <c r="E3" s="153"/>
      <c r="F3" s="154" t="s">
        <v>10</v>
      </c>
    </row>
    <row r="4" ht="34.5" customHeight="1" spans="1:6">
      <c r="A4" s="150" t="s">
        <v>11</v>
      </c>
      <c r="B4" s="155" t="s">
        <v>12</v>
      </c>
      <c r="C4" s="153"/>
      <c r="D4" s="153" t="s">
        <v>9</v>
      </c>
      <c r="E4" s="153"/>
      <c r="F4" s="154" t="s">
        <v>13</v>
      </c>
    </row>
    <row r="5" ht="34.5" customHeight="1" spans="1:6">
      <c r="A5" s="150" t="s">
        <v>14</v>
      </c>
      <c r="B5" s="151" t="s">
        <v>15</v>
      </c>
      <c r="C5" s="150"/>
      <c r="D5" s="153" t="s">
        <v>9</v>
      </c>
      <c r="E5" s="153"/>
      <c r="F5" s="154" t="s">
        <v>16</v>
      </c>
    </row>
    <row r="6" ht="34.5" customHeight="1" spans="1:6">
      <c r="A6" s="150" t="s">
        <v>17</v>
      </c>
      <c r="B6" s="151" t="s">
        <v>18</v>
      </c>
      <c r="C6" s="150"/>
      <c r="D6" s="153" t="s">
        <v>9</v>
      </c>
      <c r="E6" s="153"/>
      <c r="F6" s="154" t="s">
        <v>19</v>
      </c>
    </row>
    <row r="7" ht="34.5" customHeight="1" spans="1:6">
      <c r="A7" s="150" t="s">
        <v>20</v>
      </c>
      <c r="B7" s="151" t="s">
        <v>21</v>
      </c>
      <c r="C7" s="150"/>
      <c r="D7" s="153" t="s">
        <v>9</v>
      </c>
      <c r="E7" s="153"/>
      <c r="F7" s="154" t="s">
        <v>22</v>
      </c>
    </row>
    <row r="8" ht="34.5" customHeight="1" spans="1:6">
      <c r="A8" s="150" t="s">
        <v>23</v>
      </c>
      <c r="B8" s="155" t="s">
        <v>24</v>
      </c>
      <c r="C8" s="155"/>
      <c r="D8" s="153" t="s">
        <v>9</v>
      </c>
      <c r="E8" s="153"/>
      <c r="F8" s="154" t="s">
        <v>25</v>
      </c>
    </row>
    <row r="9" ht="34.5" customHeight="1" spans="1:6">
      <c r="A9" s="150" t="s">
        <v>26</v>
      </c>
      <c r="B9" s="155" t="s">
        <v>27</v>
      </c>
      <c r="C9" s="155"/>
      <c r="D9" s="153" t="s">
        <v>9</v>
      </c>
      <c r="E9" s="153"/>
      <c r="F9" s="154" t="s">
        <v>28</v>
      </c>
    </row>
    <row r="10" ht="34.5" customHeight="1" spans="1:6">
      <c r="A10" s="150" t="s">
        <v>29</v>
      </c>
      <c r="B10" s="151" t="s">
        <v>30</v>
      </c>
      <c r="C10" s="150"/>
      <c r="D10" s="153" t="s">
        <v>9</v>
      </c>
      <c r="E10" s="153"/>
      <c r="F10" s="154" t="s">
        <v>31</v>
      </c>
    </row>
    <row r="11" ht="34.5" customHeight="1" spans="1:6">
      <c r="A11" s="150" t="s">
        <v>32</v>
      </c>
      <c r="B11" s="155" t="s">
        <v>33</v>
      </c>
      <c r="C11" s="155"/>
      <c r="D11" s="153" t="s">
        <v>9</v>
      </c>
      <c r="E11" s="153"/>
      <c r="F11" s="154" t="s">
        <v>34</v>
      </c>
    </row>
    <row r="12" ht="34.5" customHeight="1" spans="1:6">
      <c r="A12" s="150" t="s">
        <v>35</v>
      </c>
      <c r="B12" s="155" t="s">
        <v>36</v>
      </c>
      <c r="C12" s="155"/>
      <c r="D12" s="153" t="s">
        <v>9</v>
      </c>
      <c r="E12" s="153"/>
      <c r="F12" s="154" t="s">
        <v>37</v>
      </c>
    </row>
    <row r="13" ht="34.5" customHeight="1" spans="1:6">
      <c r="A13" s="150" t="s">
        <v>38</v>
      </c>
      <c r="B13" s="155" t="s">
        <v>39</v>
      </c>
      <c r="C13" s="155"/>
      <c r="D13" s="153" t="s">
        <v>9</v>
      </c>
      <c r="E13" s="153"/>
      <c r="F13" s="154" t="s">
        <v>40</v>
      </c>
    </row>
    <row r="14" ht="34.5" customHeight="1" spans="1:6">
      <c r="A14" s="150"/>
      <c r="B14" s="155"/>
      <c r="C14" s="155"/>
      <c r="E14" s="153"/>
      <c r="F14" s="154"/>
    </row>
    <row r="15" ht="34.5" customHeight="1" spans="1:6">
      <c r="A15" s="150"/>
      <c r="B15" s="155"/>
      <c r="C15" s="155"/>
      <c r="E15" s="153"/>
      <c r="F15" s="154"/>
    </row>
  </sheetData>
  <mergeCells count="18">
    <mergeCell ref="D3:E3"/>
    <mergeCell ref="D4:E4"/>
    <mergeCell ref="D5:E5"/>
    <mergeCell ref="D6:E6"/>
    <mergeCell ref="D7:E7"/>
    <mergeCell ref="B8:C8"/>
    <mergeCell ref="D8:E8"/>
    <mergeCell ref="B9:C9"/>
    <mergeCell ref="D9:E9"/>
    <mergeCell ref="D10:E10"/>
    <mergeCell ref="B11:C11"/>
    <mergeCell ref="D11:E11"/>
    <mergeCell ref="B12:C12"/>
    <mergeCell ref="D12:E12"/>
    <mergeCell ref="B13:C13"/>
    <mergeCell ref="D13:E13"/>
    <mergeCell ref="B14:C14"/>
    <mergeCell ref="B15:C15"/>
  </mergeCells>
  <printOptions horizontalCentered="1"/>
  <pageMargins left="0.94375" right="0.55" top="0.984027777777778" bottom="0.984027777777778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2"/>
  <sheetViews>
    <sheetView showGridLines="0" showZeros="0" workbookViewId="0">
      <pane xSplit="1" ySplit="4" topLeftCell="B26" activePane="bottomRight" state="frozenSplit"/>
      <selection/>
      <selection pane="topRight"/>
      <selection pane="bottomLeft"/>
      <selection pane="bottomRight" activeCell="B33" sqref="B33"/>
    </sheetView>
  </sheetViews>
  <sheetFormatPr defaultColWidth="9" defaultRowHeight="15.75" outlineLevelCol="2"/>
  <cols>
    <col min="1" max="1" width="40.75" style="74" customWidth="1"/>
    <col min="2" max="2" width="34" style="74" customWidth="1"/>
    <col min="3" max="16384" width="9" style="75"/>
  </cols>
  <sheetData>
    <row r="1" ht="24.75" customHeight="1" spans="1:2">
      <c r="A1" s="143" t="s">
        <v>41</v>
      </c>
      <c r="B1" s="77"/>
    </row>
    <row r="2" ht="14.25" customHeight="1" spans="1:2">
      <c r="A2" s="78"/>
      <c r="B2" s="90" t="s">
        <v>42</v>
      </c>
    </row>
    <row r="3" ht="18" customHeight="1" spans="1:2">
      <c r="A3" s="80" t="s">
        <v>43</v>
      </c>
      <c r="B3" s="81" t="s">
        <v>44</v>
      </c>
    </row>
    <row r="4" ht="8.25" customHeight="1" spans="1:2">
      <c r="A4" s="80"/>
      <c r="B4" s="81"/>
    </row>
    <row r="5" s="88" customFormat="1" ht="18" customHeight="1" spans="1:2">
      <c r="A5" s="91" t="s">
        <v>45</v>
      </c>
      <c r="B5" s="144"/>
    </row>
    <row r="6" s="89" customFormat="1" ht="18" customHeight="1" spans="1:2">
      <c r="A6" s="145" t="s">
        <v>46</v>
      </c>
      <c r="B6" s="146">
        <f>SUM(B7:B13,B16)</f>
        <v>329498</v>
      </c>
    </row>
    <row r="7" s="89" customFormat="1" ht="18" customHeight="1" spans="1:2">
      <c r="A7" s="96" t="s">
        <v>47</v>
      </c>
      <c r="B7" s="146">
        <v>60558</v>
      </c>
    </row>
    <row r="8" s="89" customFormat="1" ht="18" customHeight="1" spans="1:2">
      <c r="A8" s="96" t="s">
        <v>48</v>
      </c>
      <c r="B8" s="48">
        <v>247581</v>
      </c>
    </row>
    <row r="9" s="89" customFormat="1" ht="18" customHeight="1" spans="1:2">
      <c r="A9" s="96" t="s">
        <v>49</v>
      </c>
      <c r="B9" s="146"/>
    </row>
    <row r="10" s="89" customFormat="1" ht="18" customHeight="1" spans="1:3">
      <c r="A10" s="96" t="s">
        <v>50</v>
      </c>
      <c r="B10" s="146">
        <v>6800</v>
      </c>
      <c r="C10" s="95"/>
    </row>
    <row r="11" s="89" customFormat="1" ht="18" customHeight="1" spans="1:2">
      <c r="A11" s="96" t="s">
        <v>51</v>
      </c>
      <c r="B11" s="146"/>
    </row>
    <row r="12" s="89" customFormat="1" ht="18" customHeight="1" spans="1:2">
      <c r="A12" s="96" t="s">
        <v>52</v>
      </c>
      <c r="B12" s="146">
        <v>6802</v>
      </c>
    </row>
    <row r="13" s="89" customFormat="1" ht="18" customHeight="1" spans="1:2">
      <c r="A13" s="96" t="s">
        <v>53</v>
      </c>
      <c r="B13" s="146">
        <v>6835</v>
      </c>
    </row>
    <row r="14" s="89" customFormat="1" ht="18" customHeight="1" spans="1:2">
      <c r="A14" s="96" t="s">
        <v>54</v>
      </c>
      <c r="B14" s="146"/>
    </row>
    <row r="15" s="89" customFormat="1" ht="18" customHeight="1" spans="1:2">
      <c r="A15" s="96" t="s">
        <v>55</v>
      </c>
      <c r="B15" s="146"/>
    </row>
    <row r="16" s="89" customFormat="1" ht="18" customHeight="1" spans="1:2">
      <c r="A16" s="147" t="s">
        <v>56</v>
      </c>
      <c r="B16" s="146">
        <v>922</v>
      </c>
    </row>
    <row r="17" s="89" customFormat="1" ht="18" customHeight="1" spans="1:2">
      <c r="A17" s="145" t="s">
        <v>57</v>
      </c>
      <c r="B17" s="146">
        <f>SUM(B18:B24)</f>
        <v>329498</v>
      </c>
    </row>
    <row r="18" s="89" customFormat="1" ht="18" customHeight="1" spans="1:2">
      <c r="A18" s="96" t="s">
        <v>58</v>
      </c>
      <c r="B18" s="146">
        <v>315332</v>
      </c>
    </row>
    <row r="19" s="89" customFormat="1" ht="18" customHeight="1" spans="1:2">
      <c r="A19" s="96" t="s">
        <v>59</v>
      </c>
      <c r="B19" s="146">
        <v>11575</v>
      </c>
    </row>
    <row r="20" s="89" customFormat="1" ht="18" customHeight="1" spans="1:2">
      <c r="A20" s="96" t="s">
        <v>60</v>
      </c>
      <c r="B20" s="146"/>
    </row>
    <row r="21" s="89" customFormat="1" ht="18" customHeight="1" spans="1:2">
      <c r="A21" s="96" t="s">
        <v>61</v>
      </c>
      <c r="B21" s="146"/>
    </row>
    <row r="22" s="89" customFormat="1" ht="18" customHeight="1" spans="1:2">
      <c r="A22" s="96" t="s">
        <v>62</v>
      </c>
      <c r="B22" s="146"/>
    </row>
    <row r="23" s="89" customFormat="1" ht="18" customHeight="1" spans="1:2">
      <c r="A23" s="96" t="s">
        <v>63</v>
      </c>
      <c r="B23" s="146"/>
    </row>
    <row r="24" s="89" customFormat="1" ht="18" customHeight="1" spans="1:2">
      <c r="A24" s="96" t="s">
        <v>64</v>
      </c>
      <c r="B24" s="146">
        <v>2591</v>
      </c>
    </row>
    <row r="25" s="89" customFormat="1" ht="18" customHeight="1" spans="1:2">
      <c r="A25" s="93" t="s">
        <v>65</v>
      </c>
      <c r="B25" s="146"/>
    </row>
    <row r="26" s="89" customFormat="1" ht="18" customHeight="1" spans="1:2">
      <c r="A26" s="145" t="s">
        <v>66</v>
      </c>
      <c r="B26" s="146">
        <f>SUM(B27:B33)</f>
        <v>53821</v>
      </c>
    </row>
    <row r="27" s="89" customFormat="1" ht="18" customHeight="1" spans="1:2">
      <c r="A27" s="96" t="s">
        <v>67</v>
      </c>
      <c r="B27" s="146">
        <v>28491</v>
      </c>
    </row>
    <row r="28" s="89" customFormat="1" ht="18" customHeight="1" spans="1:2">
      <c r="A28" s="147" t="s">
        <v>68</v>
      </c>
      <c r="B28" s="146">
        <v>6320</v>
      </c>
    </row>
    <row r="29" s="89" customFormat="1" ht="18" customHeight="1" spans="1:2">
      <c r="A29" s="96" t="s">
        <v>69</v>
      </c>
      <c r="B29" s="146">
        <v>1910</v>
      </c>
    </row>
    <row r="30" s="89" customFormat="1" ht="18" customHeight="1" spans="1:2">
      <c r="A30" s="96" t="s">
        <v>70</v>
      </c>
      <c r="B30" s="146"/>
    </row>
    <row r="31" s="89" customFormat="1" ht="18" customHeight="1" spans="1:2">
      <c r="A31" s="96" t="s">
        <v>71</v>
      </c>
      <c r="B31" s="146"/>
    </row>
    <row r="32" s="89" customFormat="1" ht="18" customHeight="1" spans="1:2">
      <c r="A32" s="96" t="s">
        <v>72</v>
      </c>
      <c r="B32" s="146"/>
    </row>
    <row r="33" s="89" customFormat="1" ht="18" customHeight="1" spans="1:2">
      <c r="A33" s="96" t="s">
        <v>73</v>
      </c>
      <c r="B33" s="146">
        <v>17100</v>
      </c>
    </row>
    <row r="34" s="89" customFormat="1" ht="18" customHeight="1" spans="1:2">
      <c r="A34" s="145" t="s">
        <v>74</v>
      </c>
      <c r="B34" s="146">
        <f>SUM(B35:B39)</f>
        <v>53821</v>
      </c>
    </row>
    <row r="35" s="89" customFormat="1" ht="18" customHeight="1" spans="1:2">
      <c r="A35" s="96" t="s">
        <v>75</v>
      </c>
      <c r="B35" s="146">
        <v>46832</v>
      </c>
    </row>
    <row r="36" s="89" customFormat="1" ht="18" customHeight="1" spans="1:2">
      <c r="A36" s="96" t="s">
        <v>59</v>
      </c>
      <c r="B36" s="146">
        <v>19</v>
      </c>
    </row>
    <row r="37" s="89" customFormat="1" ht="18" customHeight="1" spans="1:2">
      <c r="A37" s="96" t="s">
        <v>60</v>
      </c>
      <c r="B37" s="146"/>
    </row>
    <row r="38" s="89" customFormat="1" ht="18" customHeight="1" spans="1:2">
      <c r="A38" s="96" t="s">
        <v>76</v>
      </c>
      <c r="B38" s="146">
        <v>4172</v>
      </c>
    </row>
    <row r="39" s="89" customFormat="1" ht="18" customHeight="1" spans="1:2">
      <c r="A39" s="96" t="s">
        <v>77</v>
      </c>
      <c r="B39" s="146">
        <v>2798</v>
      </c>
    </row>
    <row r="40" ht="29.25" hidden="1" customHeight="1" spans="1:2">
      <c r="A40" s="86" t="s">
        <v>78</v>
      </c>
      <c r="B40" s="86"/>
    </row>
    <row r="41" hidden="1"/>
    <row r="42" ht="3" customHeight="1" spans="2:2">
      <c r="B42" s="87">
        <f>+B8/B18</f>
        <v>0.7851</v>
      </c>
    </row>
  </sheetData>
  <mergeCells count="4">
    <mergeCell ref="A1:B1"/>
    <mergeCell ref="A40:B40"/>
    <mergeCell ref="A3:A4"/>
    <mergeCell ref="B3:B4"/>
  </mergeCells>
  <printOptions horizontalCentered="1"/>
  <pageMargins left="0.984027777777778" right="0.786805555555556" top="0.904861111111111" bottom="0.786805555555556" header="0.393055555555556" footer="0.511805555555556"/>
  <pageSetup paperSize="9" orientation="portrait" useFirstPageNumber="1" horizontalDpi="600" verticalDpi="180"/>
  <headerFooter alignWithMargins="0">
    <oddFooter>&amp;C&amp;"Times New Roman,常规"&amp;P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27" workbookViewId="0">
      <selection activeCell="B3" sqref="A3:F39"/>
    </sheetView>
  </sheetViews>
  <sheetFormatPr defaultColWidth="9" defaultRowHeight="14.25" outlineLevelCol="5"/>
  <cols>
    <col min="1" max="1" width="39.75" customWidth="1"/>
    <col min="2" max="3" width="10.5" customWidth="1"/>
    <col min="4" max="4" width="9.375" customWidth="1"/>
    <col min="5" max="5" width="9.75" customWidth="1"/>
  </cols>
  <sheetData>
    <row r="1" ht="22.5" spans="1:5">
      <c r="A1" s="119" t="s">
        <v>79</v>
      </c>
      <c r="B1" s="119"/>
      <c r="C1" s="119"/>
      <c r="D1" s="119"/>
      <c r="E1" s="119"/>
    </row>
    <row r="2" ht="16.5" customHeight="1" spans="5:5">
      <c r="E2" s="120" t="s">
        <v>42</v>
      </c>
    </row>
    <row r="3" s="1" customFormat="1" ht="18.75" customHeight="1" spans="1:6">
      <c r="A3" s="121" t="s">
        <v>80</v>
      </c>
      <c r="B3" s="122" t="s">
        <v>81</v>
      </c>
      <c r="C3" s="122"/>
      <c r="D3" s="122"/>
      <c r="E3" s="122"/>
      <c r="F3" s="123"/>
    </row>
    <row r="4" s="1" customFormat="1" ht="20" customHeight="1" spans="1:6">
      <c r="A4" s="124"/>
      <c r="B4" s="125" t="s">
        <v>82</v>
      </c>
      <c r="C4" s="125" t="s">
        <v>83</v>
      </c>
      <c r="D4" s="125" t="s">
        <v>84</v>
      </c>
      <c r="E4" s="125" t="s">
        <v>85</v>
      </c>
      <c r="F4" s="123"/>
    </row>
    <row r="5" s="1" customFormat="1" ht="18" customHeight="1" spans="1:6">
      <c r="A5" s="126" t="s">
        <v>86</v>
      </c>
      <c r="B5" s="127">
        <f>SUM(B6:B8)</f>
        <v>4693</v>
      </c>
      <c r="C5" s="127">
        <f>SUM(C6:C8)</f>
        <v>4693</v>
      </c>
      <c r="D5" s="128">
        <f>C5-B5</f>
        <v>0</v>
      </c>
      <c r="E5" s="129">
        <f>D5/B5*100</f>
        <v>0</v>
      </c>
      <c r="F5" s="123"/>
    </row>
    <row r="6" s="1" customFormat="1" ht="18" customHeight="1" spans="1:6">
      <c r="A6" s="91" t="s">
        <v>87</v>
      </c>
      <c r="B6" s="130">
        <v>2396</v>
      </c>
      <c r="C6" s="130">
        <v>2396</v>
      </c>
      <c r="D6" s="128">
        <f>C6-B6</f>
        <v>0</v>
      </c>
      <c r="E6" s="129">
        <f t="shared" ref="E6:E36" si="0">D6/B6*100</f>
        <v>0</v>
      </c>
      <c r="F6" s="123"/>
    </row>
    <row r="7" s="1" customFormat="1" ht="18" customHeight="1" spans="1:6">
      <c r="A7" s="91" t="s">
        <v>88</v>
      </c>
      <c r="B7" s="130">
        <v>492</v>
      </c>
      <c r="C7" s="130">
        <v>492</v>
      </c>
      <c r="D7" s="128">
        <f>C7-B7</f>
        <v>0</v>
      </c>
      <c r="E7" s="129">
        <f t="shared" si="0"/>
        <v>0</v>
      </c>
      <c r="F7" s="123"/>
    </row>
    <row r="8" s="1" customFormat="1" ht="18" customHeight="1" spans="1:6">
      <c r="A8" s="91" t="s">
        <v>89</v>
      </c>
      <c r="B8" s="127">
        <v>1805</v>
      </c>
      <c r="C8" s="127">
        <v>1805</v>
      </c>
      <c r="D8" s="128">
        <f t="shared" ref="D8:D23" si="1">C8-B8</f>
        <v>0</v>
      </c>
      <c r="E8" s="129">
        <f t="shared" si="0"/>
        <v>0</v>
      </c>
      <c r="F8" s="123"/>
    </row>
    <row r="9" s="1" customFormat="1" ht="18" customHeight="1" spans="1:6">
      <c r="A9" s="126" t="s">
        <v>90</v>
      </c>
      <c r="B9" s="111">
        <f>SUM(B10:B34)</f>
        <v>153557</v>
      </c>
      <c r="C9" s="111">
        <f>SUM(C10:C34)</f>
        <v>183185</v>
      </c>
      <c r="D9" s="128">
        <f t="shared" si="1"/>
        <v>29628</v>
      </c>
      <c r="E9" s="129">
        <f t="shared" si="0"/>
        <v>19.29</v>
      </c>
      <c r="F9" s="123"/>
    </row>
    <row r="10" s="1" customFormat="1" ht="18" customHeight="1" spans="1:6">
      <c r="A10" s="131" t="s">
        <v>91</v>
      </c>
      <c r="B10" s="111">
        <v>846</v>
      </c>
      <c r="C10" s="111">
        <v>846</v>
      </c>
      <c r="D10" s="128">
        <f t="shared" si="1"/>
        <v>0</v>
      </c>
      <c r="E10" s="129">
        <f t="shared" si="0"/>
        <v>0</v>
      </c>
      <c r="F10" s="123"/>
    </row>
    <row r="11" s="1" customFormat="1" ht="18" customHeight="1" spans="1:6">
      <c r="A11" s="131" t="s">
        <v>92</v>
      </c>
      <c r="B11" s="111">
        <v>34024</v>
      </c>
      <c r="C11" s="111">
        <v>40235</v>
      </c>
      <c r="D11" s="128">
        <f t="shared" si="1"/>
        <v>6211</v>
      </c>
      <c r="E11" s="129">
        <f t="shared" si="0"/>
        <v>18.25</v>
      </c>
      <c r="F11" s="123"/>
    </row>
    <row r="12" s="1" customFormat="1" ht="18" customHeight="1" spans="1:6">
      <c r="A12" s="131" t="s">
        <v>93</v>
      </c>
      <c r="B12" s="111">
        <v>10574</v>
      </c>
      <c r="C12" s="111">
        <v>13466</v>
      </c>
      <c r="D12" s="128">
        <f t="shared" si="1"/>
        <v>2892</v>
      </c>
      <c r="E12" s="129">
        <f t="shared" si="0"/>
        <v>27.35</v>
      </c>
      <c r="F12" s="123"/>
    </row>
    <row r="13" s="1" customFormat="1" ht="18" customHeight="1" spans="1:6">
      <c r="A13" s="131" t="s">
        <v>94</v>
      </c>
      <c r="B13" s="111">
        <v>2234</v>
      </c>
      <c r="C13" s="111">
        <v>2124</v>
      </c>
      <c r="D13" s="128">
        <f t="shared" si="1"/>
        <v>-110</v>
      </c>
      <c r="E13" s="129">
        <f t="shared" si="0"/>
        <v>-4.92</v>
      </c>
      <c r="F13" s="123"/>
    </row>
    <row r="14" s="1" customFormat="1" ht="18" customHeight="1" spans="1:6">
      <c r="A14" s="131" t="s">
        <v>95</v>
      </c>
      <c r="B14" s="111">
        <v>1036</v>
      </c>
      <c r="C14" s="111">
        <v>1036</v>
      </c>
      <c r="D14" s="128">
        <f t="shared" si="1"/>
        <v>0</v>
      </c>
      <c r="E14" s="129">
        <f t="shared" si="0"/>
        <v>0</v>
      </c>
      <c r="F14" s="123"/>
    </row>
    <row r="15" s="1" customFormat="1" ht="18" customHeight="1" spans="1:6">
      <c r="A15" s="131" t="s">
        <v>96</v>
      </c>
      <c r="B15" s="111">
        <v>115</v>
      </c>
      <c r="C15" s="111"/>
      <c r="D15" s="128">
        <f t="shared" si="1"/>
        <v>-115</v>
      </c>
      <c r="E15" s="129">
        <f t="shared" si="0"/>
        <v>-100</v>
      </c>
      <c r="F15" s="123"/>
    </row>
    <row r="16" s="1" customFormat="1" ht="18" customHeight="1" spans="1:6">
      <c r="A16" s="131" t="s">
        <v>97</v>
      </c>
      <c r="B16" s="111">
        <v>4928</v>
      </c>
      <c r="C16" s="111"/>
      <c r="D16" s="128">
        <f t="shared" si="1"/>
        <v>-4928</v>
      </c>
      <c r="E16" s="129">
        <f t="shared" si="0"/>
        <v>-100</v>
      </c>
      <c r="F16" s="123"/>
    </row>
    <row r="17" s="1" customFormat="1" ht="18" customHeight="1" spans="1:6">
      <c r="A17" s="131" t="s">
        <v>98</v>
      </c>
      <c r="B17" s="111">
        <v>50480</v>
      </c>
      <c r="C17" s="111"/>
      <c r="D17" s="128">
        <f t="shared" si="1"/>
        <v>-50480</v>
      </c>
      <c r="E17" s="129">
        <f t="shared" si="0"/>
        <v>-100</v>
      </c>
      <c r="F17" s="123"/>
    </row>
    <row r="18" s="1" customFormat="1" ht="18" customHeight="1" spans="1:6">
      <c r="A18" s="131" t="s">
        <v>99</v>
      </c>
      <c r="B18" s="111">
        <v>12743</v>
      </c>
      <c r="C18" s="111"/>
      <c r="D18" s="128">
        <f t="shared" si="1"/>
        <v>-12743</v>
      </c>
      <c r="E18" s="129">
        <f t="shared" si="0"/>
        <v>-100</v>
      </c>
      <c r="F18" s="123"/>
    </row>
    <row r="19" s="1" customFormat="1" ht="18" customHeight="1" spans="1:6">
      <c r="A19" s="131" t="s">
        <v>100</v>
      </c>
      <c r="B19" s="111">
        <v>1217</v>
      </c>
      <c r="C19" s="111"/>
      <c r="D19" s="128">
        <f t="shared" si="1"/>
        <v>-1217</v>
      </c>
      <c r="E19" s="129">
        <f t="shared" si="0"/>
        <v>-100</v>
      </c>
      <c r="F19" s="123"/>
    </row>
    <row r="20" s="1" customFormat="1" ht="18" customHeight="1" spans="1:6">
      <c r="A20" s="131" t="s">
        <v>101</v>
      </c>
      <c r="B20" s="111">
        <v>2021</v>
      </c>
      <c r="C20" s="111">
        <v>2180</v>
      </c>
      <c r="D20" s="128">
        <f t="shared" si="1"/>
        <v>159</v>
      </c>
      <c r="E20" s="129">
        <f t="shared" si="0"/>
        <v>7.87</v>
      </c>
      <c r="F20" s="123"/>
    </row>
    <row r="21" s="1" customFormat="1" ht="18" customHeight="1" spans="1:6">
      <c r="A21" s="131" t="s">
        <v>102</v>
      </c>
      <c r="B21" s="111"/>
      <c r="C21" s="111">
        <v>2092</v>
      </c>
      <c r="D21" s="128"/>
      <c r="E21" s="129"/>
      <c r="F21" s="123"/>
    </row>
    <row r="22" s="1" customFormat="1" ht="18" customHeight="1" spans="1:6">
      <c r="A22" s="132" t="s">
        <v>103</v>
      </c>
      <c r="B22" s="111">
        <v>15259</v>
      </c>
      <c r="C22" s="111">
        <v>14526</v>
      </c>
      <c r="D22" s="128">
        <f t="shared" si="1"/>
        <v>-733</v>
      </c>
      <c r="E22" s="129">
        <f t="shared" si="0"/>
        <v>-4.8</v>
      </c>
      <c r="F22" s="123"/>
    </row>
    <row r="23" s="1" customFormat="1" ht="18" customHeight="1" spans="1:6">
      <c r="A23" s="131" t="s">
        <v>104</v>
      </c>
      <c r="B23" s="111">
        <v>1119</v>
      </c>
      <c r="C23" s="111">
        <v>2490</v>
      </c>
      <c r="D23" s="128">
        <f t="shared" si="1"/>
        <v>1371</v>
      </c>
      <c r="E23" s="129">
        <f t="shared" si="0"/>
        <v>122.52</v>
      </c>
      <c r="F23" s="123"/>
    </row>
    <row r="24" s="1" customFormat="1" ht="18" customHeight="1" spans="1:6">
      <c r="A24" s="133" t="s">
        <v>105</v>
      </c>
      <c r="B24" s="111"/>
      <c r="C24" s="111">
        <v>140</v>
      </c>
      <c r="D24" s="128">
        <f t="shared" ref="D24:D36" si="2">C24-B24</f>
        <v>140</v>
      </c>
      <c r="E24" s="129"/>
      <c r="F24" s="123"/>
    </row>
    <row r="25" s="1" customFormat="1" ht="18" customHeight="1" spans="1:6">
      <c r="A25" s="133" t="s">
        <v>106</v>
      </c>
      <c r="B25" s="111"/>
      <c r="C25" s="111">
        <v>6606</v>
      </c>
      <c r="D25" s="128">
        <f t="shared" si="2"/>
        <v>6606</v>
      </c>
      <c r="E25" s="129"/>
      <c r="F25" s="123"/>
    </row>
    <row r="26" s="1" customFormat="1" ht="18" customHeight="1" spans="1:6">
      <c r="A26" s="133" t="s">
        <v>107</v>
      </c>
      <c r="B26" s="111"/>
      <c r="C26" s="111">
        <v>126</v>
      </c>
      <c r="D26" s="128">
        <f t="shared" si="2"/>
        <v>126</v>
      </c>
      <c r="E26" s="129"/>
      <c r="F26" s="123"/>
    </row>
    <row r="27" s="1" customFormat="1" ht="18" customHeight="1" spans="1:6">
      <c r="A27" s="133" t="s">
        <v>108</v>
      </c>
      <c r="B27" s="111"/>
      <c r="C27" s="111">
        <v>9738</v>
      </c>
      <c r="D27" s="128">
        <f t="shared" si="2"/>
        <v>9738</v>
      </c>
      <c r="E27" s="129"/>
      <c r="F27" s="123"/>
    </row>
    <row r="28" s="1" customFormat="1" ht="18" customHeight="1" spans="1:6">
      <c r="A28" s="133" t="s">
        <v>109</v>
      </c>
      <c r="B28" s="111"/>
      <c r="C28" s="111">
        <v>22131</v>
      </c>
      <c r="D28" s="128">
        <f t="shared" si="2"/>
        <v>22131</v>
      </c>
      <c r="E28" s="129"/>
      <c r="F28" s="123"/>
    </row>
    <row r="29" s="1" customFormat="1" ht="18" customHeight="1" spans="1:6">
      <c r="A29" s="133" t="s">
        <v>110</v>
      </c>
      <c r="B29" s="111"/>
      <c r="C29" s="111">
        <v>19208</v>
      </c>
      <c r="D29" s="128">
        <f t="shared" si="2"/>
        <v>19208</v>
      </c>
      <c r="E29" s="129"/>
      <c r="F29" s="123"/>
    </row>
    <row r="30" s="1" customFormat="1" ht="18" customHeight="1" spans="1:6">
      <c r="A30" s="133" t="s">
        <v>111</v>
      </c>
      <c r="B30" s="111"/>
      <c r="C30" s="111">
        <v>3094</v>
      </c>
      <c r="D30" s="128">
        <f t="shared" si="2"/>
        <v>3094</v>
      </c>
      <c r="E30" s="129"/>
      <c r="F30" s="123"/>
    </row>
    <row r="31" s="1" customFormat="1" ht="18" customHeight="1" spans="1:6">
      <c r="A31" s="133" t="s">
        <v>112</v>
      </c>
      <c r="B31" s="111"/>
      <c r="C31" s="111">
        <v>2272</v>
      </c>
      <c r="D31" s="128">
        <f t="shared" si="2"/>
        <v>2272</v>
      </c>
      <c r="E31" s="129"/>
      <c r="F31" s="123"/>
    </row>
    <row r="32" s="1" customFormat="1" ht="18" customHeight="1" spans="1:6">
      <c r="A32" s="133" t="s">
        <v>113</v>
      </c>
      <c r="B32" s="111"/>
      <c r="C32" s="111">
        <v>103</v>
      </c>
      <c r="D32" s="128">
        <f t="shared" si="2"/>
        <v>103</v>
      </c>
      <c r="E32" s="129"/>
      <c r="F32" s="123"/>
    </row>
    <row r="33" s="1" customFormat="1" ht="18" customHeight="1" spans="1:6">
      <c r="A33" s="133" t="s">
        <v>114</v>
      </c>
      <c r="B33" s="111"/>
      <c r="C33" s="111">
        <v>270</v>
      </c>
      <c r="D33" s="128">
        <f t="shared" si="2"/>
        <v>270</v>
      </c>
      <c r="E33" s="129"/>
      <c r="F33" s="123"/>
    </row>
    <row r="34" s="1" customFormat="1" ht="18" customHeight="1" spans="1:6">
      <c r="A34" s="131" t="s">
        <v>115</v>
      </c>
      <c r="B34" s="111">
        <v>16961</v>
      </c>
      <c r="C34" s="111">
        <v>40502</v>
      </c>
      <c r="D34" s="128">
        <f t="shared" si="2"/>
        <v>23541</v>
      </c>
      <c r="E34" s="129">
        <f t="shared" si="0"/>
        <v>138.79</v>
      </c>
      <c r="F34" s="123"/>
    </row>
    <row r="35" s="1" customFormat="1" ht="18" customHeight="1" spans="1:6">
      <c r="A35" s="126" t="s">
        <v>116</v>
      </c>
      <c r="B35" s="134">
        <v>80379</v>
      </c>
      <c r="C35" s="134">
        <v>59703</v>
      </c>
      <c r="D35" s="128">
        <f t="shared" si="2"/>
        <v>-20676</v>
      </c>
      <c r="E35" s="129">
        <f t="shared" si="0"/>
        <v>-25.72</v>
      </c>
      <c r="F35" s="123"/>
    </row>
    <row r="36" s="1" customFormat="1" ht="18" customHeight="1" spans="1:6">
      <c r="A36" s="135" t="s">
        <v>117</v>
      </c>
      <c r="B36" s="136">
        <f>SUM(B5,B9,B35)</f>
        <v>238629</v>
      </c>
      <c r="C36" s="136">
        <f>SUM(C5,C9,C35)</f>
        <v>247581</v>
      </c>
      <c r="D36" s="128">
        <f t="shared" si="2"/>
        <v>8952</v>
      </c>
      <c r="E36" s="129">
        <f t="shared" si="0"/>
        <v>3.75</v>
      </c>
      <c r="F36" s="123"/>
    </row>
    <row r="37" s="1" customFormat="1" spans="1:6">
      <c r="A37" s="137"/>
      <c r="B37" s="138"/>
      <c r="C37" s="138"/>
      <c r="D37" s="138"/>
      <c r="E37" s="138"/>
      <c r="F37" s="139"/>
    </row>
    <row r="38" spans="1:6">
      <c r="A38" s="140"/>
      <c r="B38" s="140"/>
      <c r="C38" s="140"/>
      <c r="D38" s="140"/>
      <c r="E38" s="140"/>
      <c r="F38" s="141"/>
    </row>
    <row r="39" spans="1:6">
      <c r="A39" s="142"/>
      <c r="B39" s="142"/>
      <c r="C39" s="142"/>
      <c r="D39" s="142"/>
      <c r="E39" s="142"/>
      <c r="F39" s="141"/>
    </row>
  </sheetData>
  <mergeCells count="3">
    <mergeCell ref="A39:E39"/>
    <mergeCell ref="A3:A4"/>
    <mergeCell ref="A37:E38"/>
  </mergeCells>
  <pageMargins left="0.786805555555556" right="0.708333333333333" top="0.984027777777778" bottom="0.786805555555556" header="0.314583333333333" footer="0.708333333333333"/>
  <pageSetup paperSize="9" orientation="portrait" horizontalDpi="600"/>
  <headerFooter>
    <oddFooter>&amp;C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49"/>
  <sheetViews>
    <sheetView showGridLines="0" showZeros="0" workbookViewId="0">
      <pane xSplit="1" ySplit="3" topLeftCell="B22" activePane="bottomRight" state="frozen"/>
      <selection/>
      <selection pane="topRight"/>
      <selection pane="bottomLeft"/>
      <selection pane="bottomRight" activeCell="F10" sqref="F10"/>
    </sheetView>
  </sheetViews>
  <sheetFormatPr defaultColWidth="9.125" defaultRowHeight="14.25" outlineLevelCol="6"/>
  <cols>
    <col min="1" max="1" width="29" customWidth="1"/>
    <col min="2" max="2" width="10.25" customWidth="1"/>
    <col min="3" max="3" width="9.375" customWidth="1"/>
    <col min="4" max="4" width="11.375" customWidth="1"/>
    <col min="5" max="5" width="9.875" style="109" customWidth="1"/>
    <col min="6" max="6" width="10.75" customWidth="1"/>
    <col min="7" max="253" width="9.125" customWidth="1"/>
  </cols>
  <sheetData>
    <row r="1" ht="22.5" customHeight="1" spans="1:6">
      <c r="A1" s="2" t="s">
        <v>118</v>
      </c>
      <c r="B1" s="104"/>
      <c r="C1" s="104"/>
      <c r="D1" s="104"/>
      <c r="E1" s="110"/>
      <c r="F1" s="104"/>
    </row>
    <row r="2" ht="15" customHeight="1" spans="1:6">
      <c r="A2" s="3"/>
      <c r="B2" s="3"/>
      <c r="C2" s="3"/>
      <c r="D2" s="3"/>
      <c r="E2" s="3"/>
      <c r="F2" s="4" t="s">
        <v>42</v>
      </c>
    </row>
    <row r="3" ht="32.25" customHeight="1" spans="1:6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</row>
    <row r="4" ht="15" customHeight="1" spans="1:7">
      <c r="A4" s="7" t="s">
        <v>125</v>
      </c>
      <c r="B4" s="8">
        <f>SUM(B5:B20)</f>
        <v>45876</v>
      </c>
      <c r="C4" s="8">
        <f>SUM(C5:C20)</f>
        <v>44917</v>
      </c>
      <c r="D4" s="50">
        <f>SUM(C4/B4*100)</f>
        <v>97.91</v>
      </c>
      <c r="E4" s="8">
        <f>SUM(E5:E20)</f>
        <v>43170</v>
      </c>
      <c r="F4" s="50">
        <f>(C4-E4)/E4*100</f>
        <v>4.05</v>
      </c>
      <c r="G4" s="1"/>
    </row>
    <row r="5" ht="15" customHeight="1" spans="1:7">
      <c r="A5" s="7" t="s">
        <v>126</v>
      </c>
      <c r="B5" s="8">
        <v>17698</v>
      </c>
      <c r="C5" s="8">
        <v>17362</v>
      </c>
      <c r="D5" s="50">
        <f t="shared" ref="D5:D10" si="0">SUM(C5/B5*100)</f>
        <v>98.1</v>
      </c>
      <c r="E5" s="8">
        <v>17445</v>
      </c>
      <c r="F5" s="50">
        <f t="shared" ref="F5:F10" si="1">(C5-E5)/E5*100</f>
        <v>-0.48</v>
      </c>
      <c r="G5" s="1"/>
    </row>
    <row r="6" ht="15" customHeight="1" spans="1:7">
      <c r="A6" s="7" t="s">
        <v>127</v>
      </c>
      <c r="B6" s="8"/>
      <c r="C6" s="8"/>
      <c r="D6" s="50"/>
      <c r="E6" s="8"/>
      <c r="F6" s="50"/>
      <c r="G6" s="1"/>
    </row>
    <row r="7" ht="15" customHeight="1" spans="1:7">
      <c r="A7" s="7" t="s">
        <v>128</v>
      </c>
      <c r="B7" s="8">
        <v>3772</v>
      </c>
      <c r="C7" s="8">
        <v>3947</v>
      </c>
      <c r="D7" s="50">
        <f t="shared" si="0"/>
        <v>104.64</v>
      </c>
      <c r="E7" s="8">
        <v>3179</v>
      </c>
      <c r="F7" s="50">
        <f t="shared" si="1"/>
        <v>24.16</v>
      </c>
      <c r="G7" s="1"/>
    </row>
    <row r="8" ht="15" customHeight="1" spans="1:7">
      <c r="A8" s="7" t="s">
        <v>129</v>
      </c>
      <c r="B8" s="8"/>
      <c r="C8" s="8"/>
      <c r="D8" s="50"/>
      <c r="E8" s="8"/>
      <c r="F8" s="50"/>
      <c r="G8" s="1"/>
    </row>
    <row r="9" ht="15" customHeight="1" spans="1:7">
      <c r="A9" s="7" t="s">
        <v>130</v>
      </c>
      <c r="B9" s="8">
        <v>800</v>
      </c>
      <c r="C9" s="8">
        <v>755</v>
      </c>
      <c r="D9" s="50">
        <f t="shared" si="0"/>
        <v>94.38</v>
      </c>
      <c r="E9" s="8">
        <v>1258</v>
      </c>
      <c r="F9" s="50">
        <f t="shared" si="1"/>
        <v>-39.98</v>
      </c>
      <c r="G9" s="1"/>
    </row>
    <row r="10" ht="15" customHeight="1" spans="1:7">
      <c r="A10" s="7" t="s">
        <v>131</v>
      </c>
      <c r="B10" s="8">
        <v>150</v>
      </c>
      <c r="C10" s="8">
        <v>152</v>
      </c>
      <c r="D10" s="50">
        <f t="shared" si="0"/>
        <v>101.33</v>
      </c>
      <c r="E10" s="8">
        <v>8</v>
      </c>
      <c r="F10" s="50">
        <f t="shared" si="1"/>
        <v>1800</v>
      </c>
      <c r="G10" s="1"/>
    </row>
    <row r="11" ht="15" customHeight="1" spans="1:7">
      <c r="A11" s="7" t="s">
        <v>132</v>
      </c>
      <c r="B11" s="8">
        <v>400</v>
      </c>
      <c r="C11" s="8">
        <v>424</v>
      </c>
      <c r="D11" s="50">
        <f t="shared" ref="D11:D13" si="2">SUM(C11/B11*100)</f>
        <v>106</v>
      </c>
      <c r="E11" s="8">
        <v>293</v>
      </c>
      <c r="F11" s="50">
        <f t="shared" ref="F11:F13" si="3">(C11-E11)/E11*100</f>
        <v>44.71</v>
      </c>
      <c r="G11" s="1"/>
    </row>
    <row r="12" ht="15" customHeight="1" spans="1:7">
      <c r="A12" s="7" t="s">
        <v>133</v>
      </c>
      <c r="B12" s="8">
        <v>3000</v>
      </c>
      <c r="C12" s="8">
        <v>2098</v>
      </c>
      <c r="D12" s="50">
        <f t="shared" si="2"/>
        <v>69.93</v>
      </c>
      <c r="E12" s="8">
        <v>1844</v>
      </c>
      <c r="F12" s="50">
        <f t="shared" si="3"/>
        <v>13.77</v>
      </c>
      <c r="G12" s="1"/>
    </row>
    <row r="13" ht="15" customHeight="1" spans="1:7">
      <c r="A13" s="7" t="s">
        <v>134</v>
      </c>
      <c r="B13" s="8">
        <v>1856</v>
      </c>
      <c r="C13" s="8">
        <v>1900</v>
      </c>
      <c r="D13" s="50">
        <f t="shared" si="2"/>
        <v>102.37</v>
      </c>
      <c r="E13" s="8">
        <v>853</v>
      </c>
      <c r="F13" s="50">
        <f t="shared" si="3"/>
        <v>122.74</v>
      </c>
      <c r="G13" s="1"/>
    </row>
    <row r="14" ht="15" customHeight="1" spans="1:7">
      <c r="A14" s="7" t="s">
        <v>135</v>
      </c>
      <c r="B14" s="8">
        <v>5000</v>
      </c>
      <c r="C14" s="8">
        <v>5211</v>
      </c>
      <c r="D14" s="50">
        <f t="shared" ref="D14:D21" si="4">SUM(C14/B14*100)</f>
        <v>104.22</v>
      </c>
      <c r="E14" s="8">
        <v>5668</v>
      </c>
      <c r="F14" s="50">
        <f t="shared" ref="F14:F21" si="5">(C14-E14)/E14*100</f>
        <v>-8.06</v>
      </c>
      <c r="G14" s="1"/>
    </row>
    <row r="15" ht="15" customHeight="1" spans="1:7">
      <c r="A15" s="7" t="s">
        <v>136</v>
      </c>
      <c r="B15" s="8">
        <v>3500</v>
      </c>
      <c r="C15" s="8">
        <v>3106</v>
      </c>
      <c r="D15" s="50">
        <f t="shared" si="4"/>
        <v>88.74</v>
      </c>
      <c r="E15" s="8">
        <v>2119</v>
      </c>
      <c r="F15" s="50">
        <f t="shared" si="5"/>
        <v>46.58</v>
      </c>
      <c r="G15" s="1"/>
    </row>
    <row r="16" ht="15" customHeight="1" spans="1:7">
      <c r="A16" s="7" t="s">
        <v>137</v>
      </c>
      <c r="B16" s="8">
        <v>50</v>
      </c>
      <c r="C16" s="8">
        <v>55</v>
      </c>
      <c r="D16" s="50">
        <f t="shared" si="4"/>
        <v>110</v>
      </c>
      <c r="E16" s="8">
        <v>44</v>
      </c>
      <c r="F16" s="50">
        <f t="shared" si="5"/>
        <v>25</v>
      </c>
      <c r="G16" s="1"/>
    </row>
    <row r="17" ht="15" customHeight="1" spans="1:7">
      <c r="A17" s="7" t="s">
        <v>138</v>
      </c>
      <c r="B17" s="8">
        <v>7650</v>
      </c>
      <c r="C17" s="8">
        <v>8519</v>
      </c>
      <c r="D17" s="50">
        <f t="shared" si="4"/>
        <v>111.36</v>
      </c>
      <c r="E17" s="8">
        <v>6770</v>
      </c>
      <c r="F17" s="50">
        <f t="shared" si="5"/>
        <v>25.83</v>
      </c>
      <c r="G17" s="1"/>
    </row>
    <row r="18" ht="15" customHeight="1" spans="1:7">
      <c r="A18" s="7" t="s">
        <v>139</v>
      </c>
      <c r="B18" s="8">
        <v>2000</v>
      </c>
      <c r="C18" s="8">
        <v>1294</v>
      </c>
      <c r="D18" s="50">
        <f t="shared" si="4"/>
        <v>64.7</v>
      </c>
      <c r="E18" s="8">
        <v>3689</v>
      </c>
      <c r="F18" s="50">
        <f t="shared" si="5"/>
        <v>-64.92</v>
      </c>
      <c r="G18" s="1"/>
    </row>
    <row r="19" ht="15" customHeight="1" spans="1:7">
      <c r="A19" s="7" t="s">
        <v>140</v>
      </c>
      <c r="B19" s="8"/>
      <c r="C19" s="8"/>
      <c r="D19" s="50"/>
      <c r="E19" s="8"/>
      <c r="F19" s="50"/>
      <c r="G19" s="1"/>
    </row>
    <row r="20" ht="15" customHeight="1" spans="1:7">
      <c r="A20" s="70" t="s">
        <v>141</v>
      </c>
      <c r="B20" s="8"/>
      <c r="C20" s="8">
        <v>94</v>
      </c>
      <c r="D20" s="50"/>
      <c r="E20" s="8"/>
      <c r="F20" s="50"/>
      <c r="G20" s="1"/>
    </row>
    <row r="21" ht="15" customHeight="1" spans="1:7">
      <c r="A21" s="7" t="s">
        <v>142</v>
      </c>
      <c r="B21" s="8">
        <f>SUM(B22:B29)</f>
        <v>14500</v>
      </c>
      <c r="C21" s="8">
        <f>SUM(C22:C29)</f>
        <v>15641</v>
      </c>
      <c r="D21" s="50">
        <f t="shared" si="4"/>
        <v>107.87</v>
      </c>
      <c r="E21" s="8">
        <f>SUM(E22:E29)</f>
        <v>13997</v>
      </c>
      <c r="F21" s="50">
        <f t="shared" si="5"/>
        <v>11.75</v>
      </c>
      <c r="G21" s="1"/>
    </row>
    <row r="22" ht="15" customHeight="1" spans="1:7">
      <c r="A22" s="70" t="s">
        <v>143</v>
      </c>
      <c r="B22" s="8">
        <v>3500</v>
      </c>
      <c r="C22" s="8">
        <v>3421</v>
      </c>
      <c r="D22" s="50">
        <f t="shared" ref="D22:D26" si="6">SUM(C22/B22*100)</f>
        <v>97.74</v>
      </c>
      <c r="E22" s="8">
        <v>3136</v>
      </c>
      <c r="F22" s="50">
        <f t="shared" ref="F22:F26" si="7">(C22-E22)/E22*100</f>
        <v>9.09</v>
      </c>
      <c r="G22" s="1"/>
    </row>
    <row r="23" ht="15" customHeight="1" spans="1:7">
      <c r="A23" s="70" t="s">
        <v>144</v>
      </c>
      <c r="B23" s="8">
        <v>600</v>
      </c>
      <c r="C23" s="8">
        <v>598</v>
      </c>
      <c r="D23" s="50">
        <f t="shared" si="6"/>
        <v>99.67</v>
      </c>
      <c r="E23" s="8">
        <v>3986</v>
      </c>
      <c r="F23" s="50">
        <f t="shared" si="7"/>
        <v>-85</v>
      </c>
      <c r="G23" s="1"/>
    </row>
    <row r="24" ht="15" customHeight="1" spans="1:7">
      <c r="A24" s="70" t="s">
        <v>145</v>
      </c>
      <c r="B24" s="111">
        <v>1500</v>
      </c>
      <c r="C24" s="111">
        <v>1532</v>
      </c>
      <c r="D24" s="50">
        <f t="shared" si="6"/>
        <v>102.13</v>
      </c>
      <c r="E24" s="111">
        <v>700</v>
      </c>
      <c r="F24" s="50">
        <f t="shared" si="7"/>
        <v>118.86</v>
      </c>
      <c r="G24" s="1"/>
    </row>
    <row r="25" ht="15" customHeight="1" spans="1:7">
      <c r="A25" s="70" t="s">
        <v>146</v>
      </c>
      <c r="B25" s="111">
        <v>300</v>
      </c>
      <c r="C25" s="111">
        <v>220</v>
      </c>
      <c r="D25" s="50">
        <f t="shared" si="6"/>
        <v>73.33</v>
      </c>
      <c r="E25" s="111"/>
      <c r="F25" s="50"/>
      <c r="G25" s="1"/>
    </row>
    <row r="26" ht="15" customHeight="1" spans="1:7">
      <c r="A26" s="70" t="s">
        <v>147</v>
      </c>
      <c r="B26" s="111">
        <v>3600</v>
      </c>
      <c r="C26" s="111">
        <v>3703</v>
      </c>
      <c r="D26" s="50">
        <f t="shared" si="6"/>
        <v>102.86</v>
      </c>
      <c r="E26" s="111">
        <v>4710</v>
      </c>
      <c r="F26" s="50">
        <f t="shared" si="7"/>
        <v>-21.38</v>
      </c>
      <c r="G26" s="1"/>
    </row>
    <row r="27" ht="15" customHeight="1" spans="1:7">
      <c r="A27" s="70" t="s">
        <v>148</v>
      </c>
      <c r="B27" s="111"/>
      <c r="C27" s="111"/>
      <c r="D27" s="50"/>
      <c r="E27" s="111"/>
      <c r="F27" s="50"/>
      <c r="G27" s="1"/>
    </row>
    <row r="28" ht="15" customHeight="1" spans="1:7">
      <c r="A28" s="70" t="s">
        <v>149</v>
      </c>
      <c r="B28" s="111"/>
      <c r="C28" s="111"/>
      <c r="D28" s="50"/>
      <c r="E28" s="111"/>
      <c r="F28" s="50"/>
      <c r="G28" s="1"/>
    </row>
    <row r="29" ht="15" customHeight="1" spans="1:7">
      <c r="A29" s="70" t="s">
        <v>150</v>
      </c>
      <c r="B29" s="111">
        <v>5000</v>
      </c>
      <c r="C29" s="111">
        <v>6167</v>
      </c>
      <c r="D29" s="50">
        <f t="shared" ref="D29:D46" si="8">SUM(C29/B29*100)</f>
        <v>123.34</v>
      </c>
      <c r="E29" s="111">
        <v>1465</v>
      </c>
      <c r="F29" s="50">
        <f t="shared" ref="F29:F46" si="9">(C29-E29)/E29*100</f>
        <v>320.96</v>
      </c>
      <c r="G29" s="1"/>
    </row>
    <row r="30" ht="15" customHeight="1" spans="1:7">
      <c r="A30" s="19" t="s">
        <v>151</v>
      </c>
      <c r="B30" s="111">
        <f>SUM(B4+B21)</f>
        <v>60376</v>
      </c>
      <c r="C30" s="111">
        <f>SUM(C4+C21)</f>
        <v>60558</v>
      </c>
      <c r="D30" s="50">
        <f t="shared" si="8"/>
        <v>100.3</v>
      </c>
      <c r="E30" s="111">
        <f>SUM(E4+E21)</f>
        <v>57167</v>
      </c>
      <c r="F30" s="50">
        <f t="shared" si="9"/>
        <v>5.93</v>
      </c>
      <c r="G30" s="112"/>
    </row>
    <row r="31" ht="15" customHeight="1" spans="1:7">
      <c r="A31" s="7" t="s">
        <v>152</v>
      </c>
      <c r="B31" s="111">
        <f>SUM(B32:B34)+B37</f>
        <v>33394</v>
      </c>
      <c r="C31" s="111">
        <f>SUM(C32:C34)+C37</f>
        <v>33364</v>
      </c>
      <c r="D31" s="50">
        <f t="shared" si="8"/>
        <v>99.91</v>
      </c>
      <c r="E31" s="111">
        <f>SUM(E32:E34)</f>
        <v>32774</v>
      </c>
      <c r="F31" s="50">
        <f t="shared" si="9"/>
        <v>1.8</v>
      </c>
      <c r="G31" s="1"/>
    </row>
    <row r="32" ht="15" customHeight="1" spans="1:7">
      <c r="A32" s="113" t="s">
        <v>153</v>
      </c>
      <c r="B32" s="111">
        <v>23597</v>
      </c>
      <c r="C32" s="111">
        <v>23274</v>
      </c>
      <c r="D32" s="50">
        <f t="shared" si="8"/>
        <v>98.63</v>
      </c>
      <c r="E32" s="111">
        <v>23260</v>
      </c>
      <c r="F32" s="50">
        <f t="shared" si="9"/>
        <v>0.06</v>
      </c>
      <c r="G32" s="1"/>
    </row>
    <row r="33" ht="15" customHeight="1" spans="1:7">
      <c r="A33" s="113" t="s">
        <v>154</v>
      </c>
      <c r="B33" s="111"/>
      <c r="C33" s="111">
        <v>14</v>
      </c>
      <c r="D33" s="50"/>
      <c r="E33" s="111">
        <v>8</v>
      </c>
      <c r="F33" s="50">
        <f t="shared" si="9"/>
        <v>75</v>
      </c>
      <c r="G33" s="1"/>
    </row>
    <row r="34" ht="15" customHeight="1" spans="1:7">
      <c r="A34" s="113" t="s">
        <v>155</v>
      </c>
      <c r="B34" s="111">
        <f>SUM(B35:B36)</f>
        <v>9797</v>
      </c>
      <c r="C34" s="111">
        <f>SUM(C35:C36)</f>
        <v>10076</v>
      </c>
      <c r="D34" s="50">
        <f t="shared" si="8"/>
        <v>102.85</v>
      </c>
      <c r="E34" s="111">
        <f>SUM(E35:E36)</f>
        <v>9506</v>
      </c>
      <c r="F34" s="50">
        <f t="shared" si="9"/>
        <v>6</v>
      </c>
      <c r="G34" s="1"/>
    </row>
    <row r="35" ht="15" customHeight="1" spans="1:7">
      <c r="A35" s="113" t="s">
        <v>156</v>
      </c>
      <c r="B35" s="111">
        <v>8083</v>
      </c>
      <c r="C35" s="111">
        <v>8458</v>
      </c>
      <c r="D35" s="50">
        <f t="shared" si="8"/>
        <v>104.64</v>
      </c>
      <c r="E35" s="111">
        <v>6811</v>
      </c>
      <c r="F35" s="50">
        <f t="shared" si="9"/>
        <v>24.18</v>
      </c>
      <c r="G35" s="1"/>
    </row>
    <row r="36" ht="15" customHeight="1" spans="1:7">
      <c r="A36" s="113" t="s">
        <v>157</v>
      </c>
      <c r="B36" s="111">
        <v>1714</v>
      </c>
      <c r="C36" s="111">
        <v>1618</v>
      </c>
      <c r="D36" s="50">
        <f t="shared" si="8"/>
        <v>94.4</v>
      </c>
      <c r="E36" s="111">
        <v>2695</v>
      </c>
      <c r="F36" s="50">
        <f t="shared" si="9"/>
        <v>-39.96</v>
      </c>
      <c r="G36" s="1"/>
    </row>
    <row r="37" ht="15" customHeight="1" spans="1:7">
      <c r="A37" s="113" t="s">
        <v>158</v>
      </c>
      <c r="B37" s="111"/>
      <c r="C37" s="111"/>
      <c r="D37" s="50"/>
      <c r="E37" s="111"/>
      <c r="F37" s="50"/>
      <c r="G37" s="1"/>
    </row>
    <row r="38" ht="15" customHeight="1" spans="1:7">
      <c r="A38" s="7" t="s">
        <v>159</v>
      </c>
      <c r="B38" s="111">
        <f>SUM(B39:B41,B44:B45)</f>
        <v>10052</v>
      </c>
      <c r="C38" s="111">
        <f>SUM(C39:C41,C44:C45)</f>
        <v>10118</v>
      </c>
      <c r="D38" s="50">
        <f t="shared" si="8"/>
        <v>100.66</v>
      </c>
      <c r="E38" s="111">
        <f>SUM(E39:E41,E44:E45)</f>
        <v>10147</v>
      </c>
      <c r="F38" s="50">
        <f t="shared" si="9"/>
        <v>-0.29</v>
      </c>
      <c r="G38" s="1"/>
    </row>
    <row r="39" ht="15" customHeight="1" spans="1:7">
      <c r="A39" s="113" t="s">
        <v>160</v>
      </c>
      <c r="B39" s="111">
        <v>5899</v>
      </c>
      <c r="C39" s="111">
        <v>5787</v>
      </c>
      <c r="D39" s="50">
        <f t="shared" si="8"/>
        <v>98.1</v>
      </c>
      <c r="E39" s="111">
        <v>5813</v>
      </c>
      <c r="F39" s="50">
        <f t="shared" si="9"/>
        <v>-0.45</v>
      </c>
      <c r="G39" s="1"/>
    </row>
    <row r="40" ht="15" customHeight="1" spans="1:7">
      <c r="A40" s="113" t="s">
        <v>161</v>
      </c>
      <c r="B40" s="111"/>
      <c r="C40" s="111">
        <v>31</v>
      </c>
      <c r="D40" s="50"/>
      <c r="E40" s="111">
        <v>1</v>
      </c>
      <c r="F40" s="50">
        <f t="shared" si="9"/>
        <v>3000</v>
      </c>
      <c r="G40" s="1"/>
    </row>
    <row r="41" ht="15" customHeight="1" spans="1:7">
      <c r="A41" s="113" t="s">
        <v>162</v>
      </c>
      <c r="B41" s="111">
        <f>SUM(B42:B43)</f>
        <v>1960</v>
      </c>
      <c r="C41" s="111">
        <f>SUM(C42:C43)</f>
        <v>2016</v>
      </c>
      <c r="D41" s="50">
        <f t="shared" si="8"/>
        <v>102.86</v>
      </c>
      <c r="E41" s="111">
        <f>SUM(E42:E43)</f>
        <v>1901</v>
      </c>
      <c r="F41" s="50">
        <f t="shared" si="9"/>
        <v>6.05</v>
      </c>
      <c r="G41" s="1"/>
    </row>
    <row r="42" ht="15" customHeight="1" spans="1:7">
      <c r="A42" s="113" t="s">
        <v>163</v>
      </c>
      <c r="B42" s="111">
        <v>1617</v>
      </c>
      <c r="C42" s="111">
        <v>1692</v>
      </c>
      <c r="D42" s="50">
        <f t="shared" si="8"/>
        <v>104.64</v>
      </c>
      <c r="E42" s="111">
        <v>1362</v>
      </c>
      <c r="F42" s="50">
        <f t="shared" si="9"/>
        <v>24.23</v>
      </c>
      <c r="G42" s="1"/>
    </row>
    <row r="43" ht="15" customHeight="1" spans="1:7">
      <c r="A43" s="113" t="s">
        <v>164</v>
      </c>
      <c r="B43" s="111">
        <v>343</v>
      </c>
      <c r="C43" s="111">
        <v>324</v>
      </c>
      <c r="D43" s="50">
        <f t="shared" si="8"/>
        <v>94.46</v>
      </c>
      <c r="E43" s="111">
        <v>539</v>
      </c>
      <c r="F43" s="50">
        <f t="shared" si="9"/>
        <v>-39.89</v>
      </c>
      <c r="G43" s="1"/>
    </row>
    <row r="44" ht="15" customHeight="1" spans="1:7">
      <c r="A44" s="113" t="s">
        <v>165</v>
      </c>
      <c r="B44" s="111">
        <v>50</v>
      </c>
      <c r="C44" s="111">
        <v>51</v>
      </c>
      <c r="D44" s="50">
        <f t="shared" si="8"/>
        <v>102</v>
      </c>
      <c r="E44" s="111">
        <v>3</v>
      </c>
      <c r="F44" s="50">
        <f t="shared" si="9"/>
        <v>1600</v>
      </c>
      <c r="G44" s="1"/>
    </row>
    <row r="45" ht="15" customHeight="1" spans="1:7">
      <c r="A45" s="113" t="s">
        <v>166</v>
      </c>
      <c r="B45" s="111">
        <v>2143</v>
      </c>
      <c r="C45" s="111">
        <v>2233</v>
      </c>
      <c r="D45" s="50">
        <f t="shared" si="8"/>
        <v>104.2</v>
      </c>
      <c r="E45" s="111">
        <v>2429</v>
      </c>
      <c r="F45" s="50">
        <f t="shared" si="9"/>
        <v>-8.07</v>
      </c>
      <c r="G45" s="1"/>
    </row>
    <row r="46" ht="15" customHeight="1" spans="1:7">
      <c r="A46" s="19" t="s">
        <v>167</v>
      </c>
      <c r="B46" s="111">
        <f>SUM(B30,B31,B38)</f>
        <v>103822</v>
      </c>
      <c r="C46" s="111">
        <f>SUM(C30,C31,C38)</f>
        <v>104040</v>
      </c>
      <c r="D46" s="50">
        <f t="shared" si="8"/>
        <v>100.21</v>
      </c>
      <c r="E46" s="111">
        <f>SUM(E30,E31,E38)</f>
        <v>100088</v>
      </c>
      <c r="F46" s="50">
        <f t="shared" si="9"/>
        <v>3.95</v>
      </c>
      <c r="G46" s="1"/>
    </row>
    <row r="47" ht="18.95" customHeight="1" spans="1:7">
      <c r="A47" s="114"/>
      <c r="B47" s="115"/>
      <c r="C47" s="115"/>
      <c r="D47" s="115"/>
      <c r="E47" s="115"/>
      <c r="F47" s="115"/>
      <c r="G47" s="1"/>
    </row>
    <row r="48" ht="29.25" customHeight="1" spans="1:7">
      <c r="A48" s="116"/>
      <c r="B48" s="116"/>
      <c r="C48" s="116"/>
      <c r="D48" s="116"/>
      <c r="E48" s="116"/>
      <c r="F48" s="116"/>
      <c r="G48" s="1"/>
    </row>
    <row r="49" hidden="1" spans="2:6">
      <c r="B49" s="23" t="e">
        <f>+#REF!+B17+B22</f>
        <v>#REF!</v>
      </c>
      <c r="C49" s="23" t="e">
        <f>+#REF!+C17+C22</f>
        <v>#REF!</v>
      </c>
      <c r="D49" s="117" t="e">
        <f>+C49/B49*100</f>
        <v>#REF!</v>
      </c>
      <c r="E49" s="118" t="e">
        <f>+#REF!+E17+E22</f>
        <v>#REF!</v>
      </c>
      <c r="F49" s="117" t="e">
        <f>+(C49-E49)/E49*100</f>
        <v>#REF!</v>
      </c>
    </row>
  </sheetData>
  <mergeCells count="2">
    <mergeCell ref="A1:F1"/>
    <mergeCell ref="A47:F48"/>
  </mergeCells>
  <printOptions horizontalCentered="1"/>
  <pageMargins left="0.590277777777778" right="0.590277777777778" top="0.708333333333333" bottom="0.708333333333333" header="0.511805555555556" footer="0.511805555555556"/>
  <pageSetup paperSize="9" orientation="portrait" blackAndWhite="1" horizontalDpi="600"/>
  <headerFooter alignWithMargins="0">
    <oddFooter>&amp;C3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G33"/>
  <sheetViews>
    <sheetView showGridLines="0" showZeros="0" workbookViewId="0">
      <pane xSplit="2" ySplit="3" topLeftCell="C4" activePane="bottomRight" state="frozen"/>
      <selection/>
      <selection pane="topRight"/>
      <selection pane="bottomLeft"/>
      <selection pane="bottomRight" activeCell="G27" sqref="G27"/>
    </sheetView>
  </sheetViews>
  <sheetFormatPr defaultColWidth="9.125" defaultRowHeight="14.25" outlineLevelCol="6"/>
  <cols>
    <col min="1" max="1" width="9.125" hidden="1" customWidth="1"/>
    <col min="2" max="2" width="26.5" customWidth="1"/>
    <col min="3" max="3" width="14.375" customWidth="1"/>
    <col min="4" max="4" width="15" customWidth="1"/>
    <col min="5" max="5" width="9.125" hidden="1" customWidth="1"/>
    <col min="6" max="6" width="15.625" customWidth="1"/>
    <col min="7" max="234" width="9.125" customWidth="1"/>
  </cols>
  <sheetData>
    <row r="1" ht="33.95" customHeight="1" spans="2:6">
      <c r="B1" s="2" t="s">
        <v>168</v>
      </c>
      <c r="C1" s="104"/>
      <c r="D1" s="104"/>
      <c r="E1" s="104"/>
      <c r="F1" s="104"/>
    </row>
    <row r="2" ht="17.1" customHeight="1" spans="2:6">
      <c r="B2" s="3"/>
      <c r="C2" s="3"/>
      <c r="D2" s="3"/>
      <c r="E2" s="3"/>
      <c r="F2" s="4" t="s">
        <v>42</v>
      </c>
    </row>
    <row r="3" ht="27.75" customHeight="1" spans="2:6">
      <c r="B3" s="5" t="s">
        <v>119</v>
      </c>
      <c r="C3" s="5" t="s">
        <v>169</v>
      </c>
      <c r="D3" s="5" t="s">
        <v>170</v>
      </c>
      <c r="E3" s="5" t="s">
        <v>171</v>
      </c>
      <c r="F3" s="5" t="s">
        <v>124</v>
      </c>
    </row>
    <row r="4" ht="23.25" customHeight="1" spans="1:6">
      <c r="A4">
        <v>201</v>
      </c>
      <c r="B4" s="14" t="s">
        <v>172</v>
      </c>
      <c r="C4" s="15">
        <v>21877</v>
      </c>
      <c r="D4" s="15">
        <v>22406</v>
      </c>
      <c r="E4" s="105"/>
      <c r="F4" s="16">
        <f>(D4-C4)/C4*100</f>
        <v>2.42</v>
      </c>
    </row>
    <row r="5" ht="23.25" customHeight="1" spans="1:6">
      <c r="A5">
        <v>202</v>
      </c>
      <c r="B5" s="14" t="s">
        <v>173</v>
      </c>
      <c r="C5" s="15"/>
      <c r="D5" s="15"/>
      <c r="E5" s="105"/>
      <c r="F5" s="16"/>
    </row>
    <row r="6" ht="23.25" customHeight="1" spans="1:6">
      <c r="A6">
        <v>203</v>
      </c>
      <c r="B6" s="14" t="s">
        <v>174</v>
      </c>
      <c r="C6" s="15">
        <v>183</v>
      </c>
      <c r="D6" s="15">
        <v>157</v>
      </c>
      <c r="E6" s="105"/>
      <c r="F6" s="16">
        <f t="shared" ref="F6:F28" si="0">(D6-C6)/C6*100</f>
        <v>-14.21</v>
      </c>
    </row>
    <row r="7" ht="23.25" customHeight="1" spans="1:6">
      <c r="A7">
        <v>204</v>
      </c>
      <c r="B7" s="14" t="s">
        <v>175</v>
      </c>
      <c r="C7" s="15">
        <v>1951</v>
      </c>
      <c r="D7" s="15">
        <v>1350</v>
      </c>
      <c r="E7" s="105"/>
      <c r="F7" s="16">
        <f t="shared" si="0"/>
        <v>-30.8</v>
      </c>
    </row>
    <row r="8" ht="23.25" customHeight="1" spans="1:6">
      <c r="A8">
        <v>205</v>
      </c>
      <c r="B8" s="14" t="s">
        <v>176</v>
      </c>
      <c r="C8" s="15">
        <v>43118</v>
      </c>
      <c r="D8" s="15">
        <v>44017</v>
      </c>
      <c r="E8" s="105"/>
      <c r="F8" s="16">
        <f t="shared" si="0"/>
        <v>2.08</v>
      </c>
    </row>
    <row r="9" ht="23.25" customHeight="1" spans="1:6">
      <c r="A9">
        <v>206</v>
      </c>
      <c r="B9" s="14" t="s">
        <v>177</v>
      </c>
      <c r="C9" s="15">
        <v>5458</v>
      </c>
      <c r="D9" s="15">
        <v>7226</v>
      </c>
      <c r="E9" s="105"/>
      <c r="F9" s="16">
        <f t="shared" si="0"/>
        <v>32.39</v>
      </c>
    </row>
    <row r="10" ht="23.25" customHeight="1" spans="1:6">
      <c r="A10">
        <v>207</v>
      </c>
      <c r="B10" s="14" t="s">
        <v>178</v>
      </c>
      <c r="C10" s="15">
        <v>7274</v>
      </c>
      <c r="D10" s="15">
        <v>7555</v>
      </c>
      <c r="E10" s="105"/>
      <c r="F10" s="16">
        <f t="shared" si="0"/>
        <v>3.86</v>
      </c>
    </row>
    <row r="11" ht="23.25" customHeight="1" spans="1:6">
      <c r="A11">
        <v>208</v>
      </c>
      <c r="B11" s="14" t="s">
        <v>179</v>
      </c>
      <c r="C11" s="15">
        <v>88827</v>
      </c>
      <c r="D11" s="15">
        <v>75578</v>
      </c>
      <c r="E11" s="105"/>
      <c r="F11" s="16">
        <f t="shared" si="0"/>
        <v>-14.92</v>
      </c>
    </row>
    <row r="12" ht="23.25" customHeight="1" spans="1:6">
      <c r="A12">
        <v>210</v>
      </c>
      <c r="B12" s="14" t="s">
        <v>180</v>
      </c>
      <c r="C12" s="15">
        <v>37567</v>
      </c>
      <c r="D12" s="15">
        <v>43433</v>
      </c>
      <c r="E12" s="105"/>
      <c r="F12" s="16">
        <f t="shared" si="0"/>
        <v>15.61</v>
      </c>
    </row>
    <row r="13" ht="23.25" customHeight="1" spans="1:6">
      <c r="A13">
        <v>211</v>
      </c>
      <c r="B13" s="14" t="s">
        <v>181</v>
      </c>
      <c r="C13" s="15">
        <v>6873</v>
      </c>
      <c r="D13" s="15">
        <v>11328</v>
      </c>
      <c r="E13" s="105"/>
      <c r="F13" s="16">
        <f t="shared" si="0"/>
        <v>64.82</v>
      </c>
    </row>
    <row r="14" ht="23.25" customHeight="1" spans="1:6">
      <c r="A14">
        <v>212</v>
      </c>
      <c r="B14" s="14" t="s">
        <v>182</v>
      </c>
      <c r="C14" s="15">
        <v>22602</v>
      </c>
      <c r="D14" s="15">
        <v>10157</v>
      </c>
      <c r="E14" s="105"/>
      <c r="F14" s="16">
        <f t="shared" si="0"/>
        <v>-55.06</v>
      </c>
    </row>
    <row r="15" ht="23.25" customHeight="1" spans="1:6">
      <c r="A15">
        <v>213</v>
      </c>
      <c r="B15" s="14" t="s">
        <v>183</v>
      </c>
      <c r="C15" s="15">
        <v>55434</v>
      </c>
      <c r="D15" s="15">
        <v>59564</v>
      </c>
      <c r="E15" s="105"/>
      <c r="F15" s="16">
        <f t="shared" si="0"/>
        <v>7.45</v>
      </c>
    </row>
    <row r="16" ht="23.25" customHeight="1" spans="1:6">
      <c r="A16">
        <v>214</v>
      </c>
      <c r="B16" s="14" t="s">
        <v>184</v>
      </c>
      <c r="C16" s="15">
        <v>3985</v>
      </c>
      <c r="D16" s="15">
        <v>6317</v>
      </c>
      <c r="E16" s="105"/>
      <c r="F16" s="16">
        <f t="shared" si="0"/>
        <v>58.52</v>
      </c>
    </row>
    <row r="17" ht="23.25" customHeight="1" spans="1:6">
      <c r="A17">
        <v>215</v>
      </c>
      <c r="B17" s="14" t="s">
        <v>185</v>
      </c>
      <c r="C17" s="15">
        <v>2628</v>
      </c>
      <c r="D17" s="15">
        <v>960</v>
      </c>
      <c r="E17" s="105"/>
      <c r="F17" s="16">
        <f t="shared" si="0"/>
        <v>-63.47</v>
      </c>
    </row>
    <row r="18" ht="23.25" customHeight="1" spans="1:6">
      <c r="A18">
        <v>216</v>
      </c>
      <c r="B18" s="14" t="s">
        <v>186</v>
      </c>
      <c r="C18" s="15">
        <v>1616</v>
      </c>
      <c r="D18" s="15">
        <v>1866</v>
      </c>
      <c r="E18" s="105"/>
      <c r="F18" s="16">
        <f t="shared" si="0"/>
        <v>15.47</v>
      </c>
    </row>
    <row r="19" ht="23.25" customHeight="1" spans="1:6">
      <c r="A19">
        <v>217</v>
      </c>
      <c r="B19" s="14" t="s">
        <v>187</v>
      </c>
      <c r="C19" s="15">
        <v>120</v>
      </c>
      <c r="D19" s="15">
        <v>50</v>
      </c>
      <c r="E19" s="105"/>
      <c r="F19" s="16">
        <f t="shared" si="0"/>
        <v>-58.33</v>
      </c>
    </row>
    <row r="20" ht="23.25" customHeight="1" spans="1:6">
      <c r="A20">
        <v>219</v>
      </c>
      <c r="B20" s="14" t="s">
        <v>188</v>
      </c>
      <c r="C20" s="15"/>
      <c r="D20" s="15"/>
      <c r="E20" s="105"/>
      <c r="F20" s="16"/>
    </row>
    <row r="21" ht="23.25" customHeight="1" spans="1:6">
      <c r="A21">
        <v>220</v>
      </c>
      <c r="B21" s="14" t="s">
        <v>189</v>
      </c>
      <c r="C21" s="15">
        <v>1259</v>
      </c>
      <c r="D21" s="15">
        <v>611</v>
      </c>
      <c r="E21" s="105"/>
      <c r="F21" s="16">
        <f t="shared" si="0"/>
        <v>-51.47</v>
      </c>
    </row>
    <row r="22" ht="23.25" customHeight="1" spans="1:6">
      <c r="A22">
        <v>221</v>
      </c>
      <c r="B22" s="14" t="s">
        <v>190</v>
      </c>
      <c r="C22" s="15">
        <v>13147</v>
      </c>
      <c r="D22" s="15">
        <v>14815</v>
      </c>
      <c r="E22" s="105"/>
      <c r="F22" s="16">
        <f t="shared" si="0"/>
        <v>12.69</v>
      </c>
    </row>
    <row r="23" ht="23.25" customHeight="1" spans="1:6">
      <c r="A23">
        <v>222</v>
      </c>
      <c r="B23" s="14" t="s">
        <v>191</v>
      </c>
      <c r="C23" s="15">
        <v>288</v>
      </c>
      <c r="D23" s="15">
        <v>1306</v>
      </c>
      <c r="E23" s="105"/>
      <c r="F23" s="16">
        <f t="shared" si="0"/>
        <v>353.47</v>
      </c>
    </row>
    <row r="24" ht="23.25" customHeight="1" spans="2:6">
      <c r="B24" s="14" t="s">
        <v>192</v>
      </c>
      <c r="C24" s="15"/>
      <c r="D24" s="15">
        <v>1220</v>
      </c>
      <c r="E24" s="105"/>
      <c r="F24" s="16"/>
    </row>
    <row r="25" ht="23.25" customHeight="1" spans="2:7">
      <c r="B25" s="14" t="s">
        <v>193</v>
      </c>
      <c r="C25" s="15"/>
      <c r="D25" s="15"/>
      <c r="E25" s="105"/>
      <c r="F25" s="16"/>
      <c r="G25" s="106"/>
    </row>
    <row r="26" ht="23.25" customHeight="1" spans="2:6">
      <c r="B26" s="14" t="s">
        <v>194</v>
      </c>
      <c r="C26" s="15">
        <v>4471</v>
      </c>
      <c r="D26" s="15">
        <v>5416</v>
      </c>
      <c r="E26" s="105"/>
      <c r="F26" s="16">
        <f t="shared" si="0"/>
        <v>21.14</v>
      </c>
    </row>
    <row r="27" ht="23.25" customHeight="1" spans="2:6">
      <c r="B27" s="14" t="s">
        <v>195</v>
      </c>
      <c r="C27" s="15">
        <v>14</v>
      </c>
      <c r="D27" s="15"/>
      <c r="E27" s="105"/>
      <c r="F27" s="16">
        <f t="shared" si="0"/>
        <v>-100</v>
      </c>
    </row>
    <row r="28" ht="23.25" customHeight="1" spans="2:6">
      <c r="B28" s="107" t="s">
        <v>196</v>
      </c>
      <c r="C28" s="108">
        <f>SUM(C4:C27)</f>
        <v>318692</v>
      </c>
      <c r="D28" s="108">
        <f>SUM(D4:D27)</f>
        <v>315332</v>
      </c>
      <c r="E28" s="105"/>
      <c r="F28" s="16">
        <f t="shared" si="0"/>
        <v>-1.05</v>
      </c>
    </row>
    <row r="29" hidden="1" spans="6:6">
      <c r="F29" s="21" t="e">
        <f>SUM(#REF!-100)</f>
        <v>#REF!</v>
      </c>
    </row>
    <row r="30" hidden="1" spans="2:6">
      <c r="B30" s="22" t="s">
        <v>197</v>
      </c>
      <c r="C30" s="22"/>
      <c r="D30" s="23">
        <f>SUM(D4,D7:D8,D10:D15,D23)</f>
        <v>276694</v>
      </c>
      <c r="E30" s="23">
        <f>SUM(E4,E7:E8,E10:E15,E23)</f>
        <v>0</v>
      </c>
      <c r="F30" s="21" t="e">
        <f>SUM(#REF!-100)</f>
        <v>#REF!</v>
      </c>
    </row>
    <row r="31" hidden="1" spans="4:6">
      <c r="D31">
        <f>+D30/D28*100</f>
        <v>87.7468826506666</v>
      </c>
      <c r="F31" s="21" t="e">
        <f>SUM(#REF!-100)</f>
        <v>#REF!</v>
      </c>
    </row>
    <row r="32" hidden="1" spans="4:6">
      <c r="D32" s="23">
        <f>+D28-90359</f>
        <v>224973</v>
      </c>
      <c r="F32" s="21" t="e">
        <f>SUM(#REF!-100)</f>
        <v>#REF!</v>
      </c>
    </row>
    <row r="33" hidden="1" spans="4:6">
      <c r="D33">
        <f>+D32/D28*100</f>
        <v>71.3448048406124</v>
      </c>
      <c r="F33" s="21" t="e">
        <f>SUM(#REF!-100)</f>
        <v>#REF!</v>
      </c>
    </row>
  </sheetData>
  <mergeCells count="1">
    <mergeCell ref="B1:F1"/>
  </mergeCells>
  <printOptions horizontalCentered="1"/>
  <pageMargins left="0.984027777777778" right="0.786805555555556" top="1.10208333333333" bottom="0.984027777777778" header="0.511805555555556" footer="0.590277777777778"/>
  <pageSetup paperSize="9" orientation="portrait" blackAndWhite="1" horizontalDpi="600"/>
  <headerFooter alignWithMargins="0"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36"/>
  <sheetViews>
    <sheetView showGridLines="0" showZeros="0" workbookViewId="0">
      <pane xSplit="1" ySplit="3" topLeftCell="B18" activePane="bottomRight" state="frozen"/>
      <selection/>
      <selection pane="topRight"/>
      <selection pane="bottomLeft"/>
      <selection pane="bottomRight" activeCell="E27" sqref="E27"/>
    </sheetView>
  </sheetViews>
  <sheetFormatPr defaultColWidth="9.125" defaultRowHeight="14.25" outlineLevelCol="7"/>
  <cols>
    <col min="1" max="1" width="23.375" customWidth="1"/>
    <col min="2" max="2" width="9.125" customWidth="1"/>
    <col min="3" max="3" width="8.875" customWidth="1"/>
    <col min="4" max="4" width="7.875" customWidth="1"/>
    <col min="5" max="5" width="9.25" customWidth="1"/>
    <col min="6" max="6" width="8.625" customWidth="1"/>
    <col min="7" max="7" width="8.125" customWidth="1"/>
    <col min="8" max="8" width="8.875" customWidth="1"/>
    <col min="9" max="235" width="9.125" customWidth="1"/>
  </cols>
  <sheetData>
    <row r="1" s="1" customFormat="1" ht="33.95" customHeight="1" spans="1:8">
      <c r="A1" s="97" t="s">
        <v>198</v>
      </c>
      <c r="B1" s="97"/>
      <c r="C1" s="97"/>
      <c r="D1" s="97"/>
      <c r="E1" s="97"/>
      <c r="F1" s="97"/>
      <c r="G1" s="97"/>
      <c r="H1" s="97"/>
    </row>
    <row r="2" s="1" customFormat="1" ht="17.1" customHeight="1" spans="1:8">
      <c r="A2" s="37"/>
      <c r="B2" s="37"/>
      <c r="C2" s="37"/>
      <c r="D2" s="37"/>
      <c r="E2" s="37"/>
      <c r="F2" s="37"/>
      <c r="H2" s="98" t="s">
        <v>42</v>
      </c>
    </row>
    <row r="3" s="1" customFormat="1" ht="40.5" customHeight="1" spans="1:8">
      <c r="A3" s="42" t="s">
        <v>119</v>
      </c>
      <c r="B3" s="42" t="s">
        <v>199</v>
      </c>
      <c r="C3" s="42" t="s">
        <v>200</v>
      </c>
      <c r="D3" s="42" t="s">
        <v>170</v>
      </c>
      <c r="E3" s="42" t="s">
        <v>122</v>
      </c>
      <c r="F3" s="42" t="s">
        <v>201</v>
      </c>
      <c r="G3" s="42" t="s">
        <v>169</v>
      </c>
      <c r="H3" s="99" t="s">
        <v>124</v>
      </c>
    </row>
    <row r="4" s="1" customFormat="1" ht="22" customHeight="1" spans="1:8">
      <c r="A4" s="7" t="s">
        <v>172</v>
      </c>
      <c r="B4" s="47">
        <v>20001</v>
      </c>
      <c r="C4" s="48">
        <v>27505</v>
      </c>
      <c r="D4" s="48">
        <v>20979</v>
      </c>
      <c r="E4" s="52">
        <f>D4/B4*100</f>
        <v>104.89</v>
      </c>
      <c r="F4" s="100">
        <f>D4/C4*100</f>
        <v>76.27</v>
      </c>
      <c r="G4" s="48">
        <v>18944</v>
      </c>
      <c r="H4" s="101">
        <f>(D4-G4)/G4*100</f>
        <v>10.74</v>
      </c>
    </row>
    <row r="5" s="1" customFormat="1" ht="22" customHeight="1" spans="1:8">
      <c r="A5" s="7" t="s">
        <v>173</v>
      </c>
      <c r="B5" s="47"/>
      <c r="C5" s="48"/>
      <c r="D5" s="48"/>
      <c r="E5" s="52"/>
      <c r="F5" s="100"/>
      <c r="G5" s="48"/>
      <c r="H5" s="101"/>
    </row>
    <row r="6" s="1" customFormat="1" ht="22" customHeight="1" spans="1:8">
      <c r="A6" s="7" t="s">
        <v>174</v>
      </c>
      <c r="B6" s="47">
        <v>151</v>
      </c>
      <c r="C6" s="48">
        <v>151</v>
      </c>
      <c r="D6" s="48">
        <v>157</v>
      </c>
      <c r="E6" s="52">
        <f t="shared" ref="E6:E26" si="0">D6/B6*100</f>
        <v>103.97</v>
      </c>
      <c r="F6" s="100">
        <f t="shared" ref="F6:F26" si="1">D6/C6*100</f>
        <v>103.97</v>
      </c>
      <c r="G6" s="48">
        <v>183</v>
      </c>
      <c r="H6" s="101">
        <f t="shared" ref="H6:H23" si="2">(D6-G6)/G6*100</f>
        <v>-14.21</v>
      </c>
    </row>
    <row r="7" s="1" customFormat="1" ht="22" customHeight="1" spans="1:8">
      <c r="A7" s="7" t="s">
        <v>175</v>
      </c>
      <c r="B7" s="47">
        <v>861</v>
      </c>
      <c r="C7" s="48">
        <v>936</v>
      </c>
      <c r="D7" s="48">
        <v>975</v>
      </c>
      <c r="E7" s="52">
        <f t="shared" si="0"/>
        <v>113.24</v>
      </c>
      <c r="F7" s="100">
        <f t="shared" si="1"/>
        <v>104.17</v>
      </c>
      <c r="G7" s="48">
        <v>1241</v>
      </c>
      <c r="H7" s="101">
        <f t="shared" si="2"/>
        <v>-21.43</v>
      </c>
    </row>
    <row r="8" s="1" customFormat="1" ht="22" customHeight="1" spans="1:8">
      <c r="A8" s="7" t="s">
        <v>176</v>
      </c>
      <c r="B8" s="47">
        <v>31541</v>
      </c>
      <c r="C8" s="48">
        <v>33790</v>
      </c>
      <c r="D8" s="48">
        <v>34386</v>
      </c>
      <c r="E8" s="52">
        <f t="shared" si="0"/>
        <v>109.02</v>
      </c>
      <c r="F8" s="100">
        <f t="shared" si="1"/>
        <v>101.76</v>
      </c>
      <c r="G8" s="48">
        <v>33574</v>
      </c>
      <c r="H8" s="101">
        <f t="shared" si="2"/>
        <v>2.42</v>
      </c>
    </row>
    <row r="9" s="1" customFormat="1" ht="22" customHeight="1" spans="1:8">
      <c r="A9" s="7" t="s">
        <v>177</v>
      </c>
      <c r="B9" s="47">
        <v>168</v>
      </c>
      <c r="C9" s="48">
        <v>1873</v>
      </c>
      <c r="D9" s="48">
        <v>4356</v>
      </c>
      <c r="E9" s="52">
        <f t="shared" si="0"/>
        <v>2592.86</v>
      </c>
      <c r="F9" s="100">
        <f t="shared" si="1"/>
        <v>232.57</v>
      </c>
      <c r="G9" s="48">
        <v>3175</v>
      </c>
      <c r="H9" s="101">
        <f t="shared" si="2"/>
        <v>37.2</v>
      </c>
    </row>
    <row r="10" s="1" customFormat="1" ht="22" customHeight="1" spans="1:8">
      <c r="A10" s="7" t="s">
        <v>202</v>
      </c>
      <c r="B10" s="47">
        <v>2108</v>
      </c>
      <c r="C10" s="48">
        <v>2259</v>
      </c>
      <c r="D10" s="48">
        <v>7241</v>
      </c>
      <c r="E10" s="52">
        <f t="shared" si="0"/>
        <v>343.5</v>
      </c>
      <c r="F10" s="100">
        <f t="shared" si="1"/>
        <v>320.54</v>
      </c>
      <c r="G10" s="48">
        <v>6897</v>
      </c>
      <c r="H10" s="101">
        <f t="shared" si="2"/>
        <v>4.99</v>
      </c>
    </row>
    <row r="11" s="1" customFormat="1" ht="22" customHeight="1" spans="1:8">
      <c r="A11" s="7" t="s">
        <v>179</v>
      </c>
      <c r="B11" s="47">
        <v>27384</v>
      </c>
      <c r="C11" s="48">
        <v>22824</v>
      </c>
      <c r="D11" s="48">
        <v>19947</v>
      </c>
      <c r="E11" s="52">
        <f t="shared" si="0"/>
        <v>72.84</v>
      </c>
      <c r="F11" s="100">
        <f t="shared" si="1"/>
        <v>87.39</v>
      </c>
      <c r="G11" s="48">
        <v>24455</v>
      </c>
      <c r="H11" s="101">
        <f t="shared" si="2"/>
        <v>-18.43</v>
      </c>
    </row>
    <row r="12" s="1" customFormat="1" ht="22" customHeight="1" spans="1:8">
      <c r="A12" s="102" t="s">
        <v>203</v>
      </c>
      <c r="B12" s="47">
        <v>12999</v>
      </c>
      <c r="C12" s="48">
        <v>14429</v>
      </c>
      <c r="D12" s="48">
        <v>14290</v>
      </c>
      <c r="E12" s="52">
        <f t="shared" si="0"/>
        <v>109.93</v>
      </c>
      <c r="F12" s="100">
        <f t="shared" si="1"/>
        <v>99.04</v>
      </c>
      <c r="G12" s="48">
        <v>15485</v>
      </c>
      <c r="H12" s="101">
        <f t="shared" si="2"/>
        <v>-7.72</v>
      </c>
    </row>
    <row r="13" s="1" customFormat="1" ht="22" customHeight="1" spans="1:8">
      <c r="A13" s="7" t="s">
        <v>181</v>
      </c>
      <c r="B13" s="47">
        <v>1089</v>
      </c>
      <c r="C13" s="48">
        <v>1014</v>
      </c>
      <c r="D13" s="48">
        <v>697</v>
      </c>
      <c r="E13" s="52">
        <f t="shared" si="0"/>
        <v>64</v>
      </c>
      <c r="F13" s="100">
        <f t="shared" si="1"/>
        <v>68.74</v>
      </c>
      <c r="G13" s="48">
        <v>81</v>
      </c>
      <c r="H13" s="101">
        <f t="shared" si="2"/>
        <v>760.49</v>
      </c>
    </row>
    <row r="14" s="1" customFormat="1" ht="22" customHeight="1" spans="1:8">
      <c r="A14" s="7" t="s">
        <v>182</v>
      </c>
      <c r="B14" s="47">
        <v>4227</v>
      </c>
      <c r="C14" s="48">
        <v>7382</v>
      </c>
      <c r="D14" s="48">
        <v>8018</v>
      </c>
      <c r="E14" s="52">
        <f t="shared" si="0"/>
        <v>189.69</v>
      </c>
      <c r="F14" s="100">
        <f t="shared" si="1"/>
        <v>108.62</v>
      </c>
      <c r="G14" s="48">
        <v>19954</v>
      </c>
      <c r="H14" s="101">
        <f t="shared" si="2"/>
        <v>-59.82</v>
      </c>
    </row>
    <row r="15" s="1" customFormat="1" ht="22" customHeight="1" spans="1:8">
      <c r="A15" s="7" t="s">
        <v>183</v>
      </c>
      <c r="B15" s="47">
        <v>11653</v>
      </c>
      <c r="C15" s="48">
        <v>17914</v>
      </c>
      <c r="D15" s="48">
        <v>17236</v>
      </c>
      <c r="E15" s="52">
        <f t="shared" si="0"/>
        <v>147.91</v>
      </c>
      <c r="F15" s="100">
        <f t="shared" si="1"/>
        <v>96.22</v>
      </c>
      <c r="G15" s="48">
        <v>15244</v>
      </c>
      <c r="H15" s="101">
        <f t="shared" si="2"/>
        <v>13.07</v>
      </c>
    </row>
    <row r="16" s="1" customFormat="1" ht="22" customHeight="1" spans="1:8">
      <c r="A16" s="7" t="s">
        <v>184</v>
      </c>
      <c r="B16" s="47">
        <v>1813</v>
      </c>
      <c r="C16" s="48">
        <v>1967</v>
      </c>
      <c r="D16" s="48">
        <v>1926</v>
      </c>
      <c r="E16" s="52">
        <f t="shared" si="0"/>
        <v>106.23</v>
      </c>
      <c r="F16" s="100">
        <f t="shared" si="1"/>
        <v>97.92</v>
      </c>
      <c r="G16" s="48">
        <v>1975</v>
      </c>
      <c r="H16" s="101">
        <f t="shared" si="2"/>
        <v>-2.48</v>
      </c>
    </row>
    <row r="17" s="1" customFormat="1" ht="22" customHeight="1" spans="1:8">
      <c r="A17" s="7" t="s">
        <v>185</v>
      </c>
      <c r="B17" s="47">
        <v>495</v>
      </c>
      <c r="C17" s="48">
        <v>667</v>
      </c>
      <c r="D17" s="48">
        <v>612</v>
      </c>
      <c r="E17" s="52">
        <f t="shared" si="0"/>
        <v>123.64</v>
      </c>
      <c r="F17" s="100">
        <f t="shared" si="1"/>
        <v>91.75</v>
      </c>
      <c r="G17" s="48">
        <v>951</v>
      </c>
      <c r="H17" s="101">
        <f t="shared" si="2"/>
        <v>-35.65</v>
      </c>
    </row>
    <row r="18" s="1" customFormat="1" ht="22" customHeight="1" spans="1:8">
      <c r="A18" s="7" t="s">
        <v>186</v>
      </c>
      <c r="B18" s="47">
        <v>217</v>
      </c>
      <c r="C18" s="48">
        <v>230</v>
      </c>
      <c r="D18" s="48">
        <v>228</v>
      </c>
      <c r="E18" s="52">
        <f t="shared" si="0"/>
        <v>105.07</v>
      </c>
      <c r="F18" s="100">
        <f t="shared" si="1"/>
        <v>99.13</v>
      </c>
      <c r="G18" s="48">
        <v>243</v>
      </c>
      <c r="H18" s="101">
        <f t="shared" si="2"/>
        <v>-6.17</v>
      </c>
    </row>
    <row r="19" s="1" customFormat="1" ht="22" customHeight="1" spans="1:8">
      <c r="A19" s="7" t="s">
        <v>187</v>
      </c>
      <c r="B19" s="47"/>
      <c r="C19" s="48"/>
      <c r="D19" s="48"/>
      <c r="E19" s="52"/>
      <c r="F19" s="100"/>
      <c r="G19" s="48"/>
      <c r="H19" s="101"/>
    </row>
    <row r="20" s="1" customFormat="1" ht="22" customHeight="1" spans="1:8">
      <c r="A20" s="7" t="s">
        <v>188</v>
      </c>
      <c r="B20" s="47"/>
      <c r="C20" s="48"/>
      <c r="D20" s="48"/>
      <c r="E20" s="52"/>
      <c r="F20" s="100"/>
      <c r="G20" s="48"/>
      <c r="H20" s="101"/>
    </row>
    <row r="21" s="1" customFormat="1" ht="22" customHeight="1" spans="1:8">
      <c r="A21" s="7" t="s">
        <v>204</v>
      </c>
      <c r="B21" s="47">
        <v>8</v>
      </c>
      <c r="C21" s="48">
        <v>264</v>
      </c>
      <c r="D21" s="48">
        <v>264</v>
      </c>
      <c r="E21" s="52">
        <f t="shared" si="0"/>
        <v>3300</v>
      </c>
      <c r="F21" s="100">
        <f t="shared" si="1"/>
        <v>100</v>
      </c>
      <c r="G21" s="48">
        <v>9</v>
      </c>
      <c r="H21" s="101">
        <f t="shared" si="2"/>
        <v>2833.33</v>
      </c>
    </row>
    <row r="22" s="1" customFormat="1" ht="22" customHeight="1" spans="1:8">
      <c r="A22" s="7" t="s">
        <v>190</v>
      </c>
      <c r="B22" s="47">
        <v>11468</v>
      </c>
      <c r="C22" s="48">
        <v>7018</v>
      </c>
      <c r="D22" s="48">
        <v>2614</v>
      </c>
      <c r="E22" s="52">
        <f t="shared" si="0"/>
        <v>22.79</v>
      </c>
      <c r="F22" s="100">
        <f t="shared" si="1"/>
        <v>37.25</v>
      </c>
      <c r="G22" s="48">
        <v>2390</v>
      </c>
      <c r="H22" s="101">
        <f t="shared" si="2"/>
        <v>9.37</v>
      </c>
    </row>
    <row r="23" s="1" customFormat="1" ht="22" customHeight="1" spans="1:8">
      <c r="A23" s="7" t="s">
        <v>191</v>
      </c>
      <c r="B23" s="47">
        <v>203</v>
      </c>
      <c r="C23" s="48">
        <v>217</v>
      </c>
      <c r="D23" s="48">
        <v>191</v>
      </c>
      <c r="E23" s="52">
        <f t="shared" si="0"/>
        <v>94.09</v>
      </c>
      <c r="F23" s="100">
        <f t="shared" si="1"/>
        <v>88.02</v>
      </c>
      <c r="G23" s="48">
        <v>213</v>
      </c>
      <c r="H23" s="101">
        <f t="shared" si="2"/>
        <v>-10.33</v>
      </c>
    </row>
    <row r="24" s="1" customFormat="1" ht="22" customHeight="1" spans="1:8">
      <c r="A24" s="7" t="s">
        <v>192</v>
      </c>
      <c r="B24" s="47">
        <v>710</v>
      </c>
      <c r="C24" s="48">
        <v>775</v>
      </c>
      <c r="D24" s="48">
        <v>737</v>
      </c>
      <c r="E24" s="52">
        <f t="shared" si="0"/>
        <v>103.8</v>
      </c>
      <c r="F24" s="100">
        <f t="shared" si="1"/>
        <v>95.1</v>
      </c>
      <c r="G24" s="48"/>
      <c r="H24" s="101"/>
    </row>
    <row r="25" s="1" customFormat="1" ht="22" customHeight="1" spans="1:8">
      <c r="A25" s="7" t="s">
        <v>193</v>
      </c>
      <c r="B25" s="47">
        <v>3030</v>
      </c>
      <c r="C25" s="48">
        <v>3030</v>
      </c>
      <c r="D25" s="48"/>
      <c r="E25" s="52">
        <f t="shared" si="0"/>
        <v>0</v>
      </c>
      <c r="F25" s="100">
        <f t="shared" si="1"/>
        <v>0</v>
      </c>
      <c r="G25" s="48"/>
      <c r="H25" s="101"/>
    </row>
    <row r="26" s="1" customFormat="1" ht="22" customHeight="1" spans="1:8">
      <c r="A26" s="7" t="s">
        <v>195</v>
      </c>
      <c r="B26" s="47">
        <v>31</v>
      </c>
      <c r="C26" s="48">
        <v>31</v>
      </c>
      <c r="D26" s="48"/>
      <c r="E26" s="52">
        <f t="shared" si="0"/>
        <v>0</v>
      </c>
      <c r="F26" s="100">
        <f t="shared" si="1"/>
        <v>0</v>
      </c>
      <c r="G26" s="48">
        <v>13</v>
      </c>
      <c r="H26" s="101">
        <f>(D26-G26)/G26*100</f>
        <v>-100</v>
      </c>
    </row>
    <row r="27" s="1" customFormat="1" ht="22" customHeight="1" spans="1:8">
      <c r="A27" s="7" t="s">
        <v>205</v>
      </c>
      <c r="B27" s="47"/>
      <c r="C27" s="48"/>
      <c r="D27" s="48"/>
      <c r="E27" s="52"/>
      <c r="F27" s="100"/>
      <c r="G27" s="48"/>
      <c r="H27" s="101"/>
    </row>
    <row r="28" s="1" customFormat="1" ht="22" customHeight="1" spans="1:8">
      <c r="A28" s="7" t="s">
        <v>194</v>
      </c>
      <c r="B28" s="47">
        <f>3000+6501</f>
        <v>9501</v>
      </c>
      <c r="C28" s="48">
        <v>8416</v>
      </c>
      <c r="D28" s="48">
        <v>5416</v>
      </c>
      <c r="E28" s="52">
        <f>D28/B28*100</f>
        <v>57</v>
      </c>
      <c r="F28" s="100">
        <f>D28/C28*100</f>
        <v>64.35</v>
      </c>
      <c r="G28" s="48">
        <v>4471</v>
      </c>
      <c r="H28" s="101">
        <f>(D28-G28)/G28*100</f>
        <v>21.14</v>
      </c>
    </row>
    <row r="29" s="1" customFormat="1" ht="22" customHeight="1" spans="1:8">
      <c r="A29" s="7" t="s">
        <v>206</v>
      </c>
      <c r="B29" s="47"/>
      <c r="C29" s="48"/>
      <c r="D29" s="48"/>
      <c r="E29" s="52"/>
      <c r="F29" s="100"/>
      <c r="G29" s="48"/>
      <c r="H29" s="101"/>
    </row>
    <row r="30" s="1" customFormat="1" ht="22" customHeight="1" spans="1:8">
      <c r="A30" s="19" t="s">
        <v>207</v>
      </c>
      <c r="B30" s="8">
        <f>SUM(B4:B29)</f>
        <v>139658</v>
      </c>
      <c r="C30" s="8">
        <f>SUM(C4:C29)</f>
        <v>152692</v>
      </c>
      <c r="D30" s="48">
        <f>SUM(D4:D29)</f>
        <v>140270</v>
      </c>
      <c r="E30" s="52">
        <f>D30/B30*100</f>
        <v>100.44</v>
      </c>
      <c r="F30" s="100">
        <f>D30/C30*100</f>
        <v>91.86</v>
      </c>
      <c r="G30" s="48">
        <f>SUM(G4:G29)</f>
        <v>149498</v>
      </c>
      <c r="H30" s="101">
        <f>(D30-G30)/G30*100</f>
        <v>-6.17</v>
      </c>
    </row>
    <row r="31" hidden="1"/>
    <row r="32" hidden="1" spans="1:7">
      <c r="A32" s="22" t="s">
        <v>197</v>
      </c>
      <c r="B32" s="22"/>
      <c r="C32" s="23">
        <f>SUM(C4,C7:C8,C10:C15,C22)</f>
        <v>135071</v>
      </c>
      <c r="D32" s="23">
        <f>SUM(D4,D7:D8,D10:D15,D22)</f>
        <v>126383</v>
      </c>
      <c r="E32" s="23"/>
      <c r="F32" s="23"/>
      <c r="G32" s="21">
        <f>+(C32-D32)/D32*100</f>
        <v>6.87</v>
      </c>
    </row>
    <row r="33" hidden="1" spans="3:3">
      <c r="C33">
        <f>+C32/C30*100</f>
        <v>88.459775233804</v>
      </c>
    </row>
    <row r="34" hidden="1" spans="3:3">
      <c r="C34" s="23">
        <f>+C30-90359</f>
        <v>62333</v>
      </c>
    </row>
    <row r="35" hidden="1" spans="3:3">
      <c r="C35">
        <f>+C34/C30*100</f>
        <v>40.8227019097268</v>
      </c>
    </row>
    <row r="36" spans="1:1">
      <c r="A36" s="103"/>
    </row>
  </sheetData>
  <mergeCells count="1">
    <mergeCell ref="A1:H1"/>
  </mergeCells>
  <printOptions horizontalCentered="1"/>
  <pageMargins left="0.590277777777778" right="0.590277777777778" top="0.984027777777778" bottom="0.786805555555556" header="0.511805555555556" footer="0.590277777777778"/>
  <pageSetup paperSize="9" orientation="portrait" blackAndWhite="1" horizontalDpi="600"/>
  <headerFooter alignWithMargins="0">
    <oddFooter>&amp;C5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D34"/>
  <sheetViews>
    <sheetView showGridLines="0" showZeros="0" workbookViewId="0">
      <pane xSplit="1" ySplit="4" topLeftCell="B5" activePane="bottomRight" state="frozenSplit"/>
      <selection/>
      <selection pane="topRight"/>
      <selection pane="bottomLeft"/>
      <selection pane="bottomRight" activeCell="D6" sqref="D6"/>
    </sheetView>
  </sheetViews>
  <sheetFormatPr defaultColWidth="9" defaultRowHeight="15.75"/>
  <cols>
    <col min="1" max="1" width="36.25" style="74" customWidth="1"/>
    <col min="2" max="2" width="39.125" style="74" customWidth="1"/>
    <col min="3" max="16384" width="9" style="75"/>
  </cols>
  <sheetData>
    <row r="1" ht="27.75" customHeight="1" spans="1:2">
      <c r="A1" s="76" t="s">
        <v>208</v>
      </c>
      <c r="B1" s="77"/>
    </row>
    <row r="2" spans="1:2">
      <c r="A2" s="78"/>
      <c r="B2" s="90" t="s">
        <v>42</v>
      </c>
    </row>
    <row r="3" ht="30.75" customHeight="1" spans="1:2">
      <c r="A3" s="80" t="s">
        <v>209</v>
      </c>
      <c r="B3" s="81" t="s">
        <v>44</v>
      </c>
    </row>
    <row r="4" ht="8.25" customHeight="1" spans="1:2">
      <c r="A4" s="80"/>
      <c r="B4" s="81"/>
    </row>
    <row r="5" s="88" customFormat="1" ht="23" customHeight="1" spans="1:2">
      <c r="A5" s="91" t="s">
        <v>172</v>
      </c>
      <c r="B5" s="92">
        <v>1236</v>
      </c>
    </row>
    <row r="6" s="89" customFormat="1" ht="23" customHeight="1" spans="1:2">
      <c r="A6" s="93" t="s">
        <v>173</v>
      </c>
      <c r="B6" s="94"/>
    </row>
    <row r="7" s="89" customFormat="1" ht="23" customHeight="1" spans="1:2">
      <c r="A7" s="93" t="s">
        <v>174</v>
      </c>
      <c r="B7" s="94">
        <v>34</v>
      </c>
    </row>
    <row r="8" s="89" customFormat="1" ht="23" customHeight="1" spans="1:2">
      <c r="A8" s="93" t="s">
        <v>175</v>
      </c>
      <c r="B8" s="94">
        <v>5</v>
      </c>
    </row>
    <row r="9" s="89" customFormat="1" ht="23" customHeight="1" spans="1:2">
      <c r="A9" s="93" t="s">
        <v>176</v>
      </c>
      <c r="B9" s="94"/>
    </row>
    <row r="10" s="89" customFormat="1" ht="23" customHeight="1" spans="1:3">
      <c r="A10" s="93" t="s">
        <v>177</v>
      </c>
      <c r="B10" s="94"/>
      <c r="C10" s="95"/>
    </row>
    <row r="11" s="89" customFormat="1" ht="23" customHeight="1" spans="1:2">
      <c r="A11" s="93" t="s">
        <v>202</v>
      </c>
      <c r="B11" s="94">
        <v>153</v>
      </c>
    </row>
    <row r="12" s="89" customFormat="1" ht="23" customHeight="1" spans="1:2">
      <c r="A12" s="93" t="s">
        <v>179</v>
      </c>
      <c r="B12" s="94">
        <v>54</v>
      </c>
    </row>
    <row r="13" s="89" customFormat="1" ht="23" customHeight="1" spans="1:2">
      <c r="A13" s="93" t="s">
        <v>203</v>
      </c>
      <c r="B13" s="94">
        <v>8</v>
      </c>
    </row>
    <row r="14" s="89" customFormat="1" ht="23" customHeight="1" spans="1:2">
      <c r="A14" s="93" t="s">
        <v>181</v>
      </c>
      <c r="B14" s="94">
        <v>101</v>
      </c>
    </row>
    <row r="15" s="89" customFormat="1" ht="23" customHeight="1" spans="1:2">
      <c r="A15" s="93" t="s">
        <v>182</v>
      </c>
      <c r="B15" s="94">
        <v>538</v>
      </c>
    </row>
    <row r="16" s="89" customFormat="1" ht="23" customHeight="1" spans="1:2">
      <c r="A16" s="93" t="s">
        <v>183</v>
      </c>
      <c r="B16" s="94">
        <v>245</v>
      </c>
    </row>
    <row r="17" s="89" customFormat="1" ht="23" customHeight="1" spans="1:2">
      <c r="A17" s="93" t="s">
        <v>184</v>
      </c>
      <c r="B17" s="94">
        <v>49</v>
      </c>
    </row>
    <row r="18" s="89" customFormat="1" ht="23" customHeight="1" spans="1:2">
      <c r="A18" s="93" t="s">
        <v>185</v>
      </c>
      <c r="B18" s="94"/>
    </row>
    <row r="19" s="89" customFormat="1" ht="23" customHeight="1" spans="1:2">
      <c r="A19" s="93" t="s">
        <v>186</v>
      </c>
      <c r="B19" s="94"/>
    </row>
    <row r="20" s="89" customFormat="1" ht="23" customHeight="1" spans="1:2">
      <c r="A20" s="93" t="s">
        <v>187</v>
      </c>
      <c r="B20" s="94"/>
    </row>
    <row r="21" s="89" customFormat="1" ht="23" customHeight="1" spans="1:2">
      <c r="A21" s="93" t="s">
        <v>188</v>
      </c>
      <c r="B21" s="94"/>
    </row>
    <row r="22" s="89" customFormat="1" ht="23" customHeight="1" spans="1:2">
      <c r="A22" s="93" t="s">
        <v>204</v>
      </c>
      <c r="B22" s="94"/>
    </row>
    <row r="23" s="89" customFormat="1" ht="23" customHeight="1" spans="1:2">
      <c r="A23" s="93" t="s">
        <v>190</v>
      </c>
      <c r="B23" s="94"/>
    </row>
    <row r="24" s="89" customFormat="1" ht="23" customHeight="1" spans="1:2">
      <c r="A24" s="93" t="s">
        <v>191</v>
      </c>
      <c r="B24" s="94"/>
    </row>
    <row r="25" s="89" customFormat="1" ht="23" customHeight="1" spans="1:2">
      <c r="A25" s="93" t="s">
        <v>192</v>
      </c>
      <c r="B25" s="94"/>
    </row>
    <row r="26" s="89" customFormat="1" ht="23" customHeight="1" spans="1:16384">
      <c r="A26" s="93" t="s">
        <v>193</v>
      </c>
      <c r="B26" s="9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s="89" customFormat="1" ht="23" customHeight="1" spans="1:16384">
      <c r="A27" s="93" t="s">
        <v>195</v>
      </c>
      <c r="B27" s="9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="89" customFormat="1" ht="23" customHeight="1" spans="1:16384">
      <c r="A28" s="93" t="s">
        <v>205</v>
      </c>
      <c r="B28" s="9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s="89" customFormat="1" ht="23" customHeight="1" spans="1:16384">
      <c r="A29" s="93" t="s">
        <v>194</v>
      </c>
      <c r="B29" s="9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s="89" customFormat="1" ht="23" customHeight="1" spans="1:16384">
      <c r="A30" s="93" t="s">
        <v>206</v>
      </c>
      <c r="B30" s="9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s="89" customFormat="1" ht="23" customHeight="1" spans="1:2">
      <c r="A31" s="96" t="s">
        <v>210</v>
      </c>
      <c r="B31" s="94">
        <f>SUM(B5:B30)</f>
        <v>2423</v>
      </c>
    </row>
    <row r="32" ht="29.25" hidden="1" customHeight="1" spans="1:2">
      <c r="A32" s="86" t="s">
        <v>78</v>
      </c>
      <c r="B32" s="86"/>
    </row>
    <row r="33" hidden="1"/>
    <row r="34" hidden="1" spans="2:2">
      <c r="B34" s="87">
        <f>+B8/B17</f>
        <v>0.102</v>
      </c>
    </row>
  </sheetData>
  <mergeCells count="4">
    <mergeCell ref="A1:B1"/>
    <mergeCell ref="A32:B32"/>
    <mergeCell ref="A3:A4"/>
    <mergeCell ref="B3:B4"/>
  </mergeCells>
  <printOptions horizontalCentered="1"/>
  <pageMargins left="0.904861111111111" right="0.786805555555556" top="1.10208333333333" bottom="0.984027777777778" header="0.393055555555556" footer="0.708333333333333"/>
  <pageSetup paperSize="9" scale="95" firstPageNumber="6" orientation="portrait" useFirstPageNumber="1" horizontalDpi="600" verticalDpi="180"/>
  <headerFooter alignWithMargins="0">
    <oddFooter>&amp;C&amp;"Times New Roman,常规"&amp;P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2"/>
  <sheetViews>
    <sheetView showGridLines="0" showZeros="0" workbookViewId="0">
      <pane xSplit="1" ySplit="4" topLeftCell="B5" activePane="bottomRight" state="frozenSplit"/>
      <selection/>
      <selection pane="topRight"/>
      <selection pane="bottomLeft"/>
      <selection pane="bottomRight" activeCell="A7" sqref="A7"/>
    </sheetView>
  </sheetViews>
  <sheetFormatPr defaultColWidth="9" defaultRowHeight="15.75" outlineLevelCol="2"/>
  <cols>
    <col min="1" max="1" width="40.75" style="74" customWidth="1"/>
    <col min="2" max="2" width="34.5" style="74" customWidth="1"/>
    <col min="3" max="16384" width="9" style="75"/>
  </cols>
  <sheetData>
    <row r="1" ht="24.75" customHeight="1" spans="1:2">
      <c r="A1" s="76" t="s">
        <v>211</v>
      </c>
      <c r="B1" s="77"/>
    </row>
    <row r="2" ht="33" customHeight="1" spans="1:2">
      <c r="A2" s="78"/>
      <c r="B2" s="79" t="s">
        <v>42</v>
      </c>
    </row>
    <row r="3" ht="18" customHeight="1" spans="1:2">
      <c r="A3" s="80" t="s">
        <v>43</v>
      </c>
      <c r="B3" s="81" t="s">
        <v>44</v>
      </c>
    </row>
    <row r="4" ht="8.25" customHeight="1" spans="1:2">
      <c r="A4" s="80"/>
      <c r="B4" s="81"/>
    </row>
    <row r="5" ht="30" customHeight="1" spans="1:2">
      <c r="A5" s="82" t="s">
        <v>212</v>
      </c>
      <c r="B5" s="83">
        <v>922</v>
      </c>
    </row>
    <row r="6" ht="30" customHeight="1" spans="1:2">
      <c r="A6" s="82" t="s">
        <v>213</v>
      </c>
      <c r="B6" s="83"/>
    </row>
    <row r="7" ht="30" customHeight="1" spans="1:2">
      <c r="A7" s="82" t="s">
        <v>214</v>
      </c>
      <c r="B7" s="84">
        <v>922</v>
      </c>
    </row>
    <row r="8" ht="30" customHeight="1" spans="1:2">
      <c r="A8" s="82" t="s">
        <v>215</v>
      </c>
      <c r="B8" s="83"/>
    </row>
    <row r="9" ht="30" customHeight="1" spans="1:3">
      <c r="A9" s="82" t="s">
        <v>216</v>
      </c>
      <c r="B9" s="83">
        <f>B5+B6-B7-B8</f>
        <v>0</v>
      </c>
      <c r="C9" s="85"/>
    </row>
    <row r="10" ht="29.25" hidden="1" customHeight="1" spans="1:2">
      <c r="A10" s="86" t="s">
        <v>78</v>
      </c>
      <c r="B10" s="86"/>
    </row>
    <row r="11" hidden="1"/>
    <row r="12" hidden="1" spans="2:2">
      <c r="B12" s="87" t="e">
        <f>+B7/#REF!</f>
        <v>#REF!</v>
      </c>
    </row>
  </sheetData>
  <mergeCells count="4">
    <mergeCell ref="A1:B1"/>
    <mergeCell ref="A10:B10"/>
    <mergeCell ref="A3:A4"/>
    <mergeCell ref="B3:B4"/>
  </mergeCells>
  <printOptions horizontalCentered="1"/>
  <pageMargins left="0.865972222222222" right="0.865972222222222" top="1.37777777777778" bottom="1.18055555555556" header="0.393055555555556" footer="0.708333333333333"/>
  <pageSetup paperSize="9" firstPageNumber="7" orientation="portrait" useFirstPageNumber="1" horizontalDpi="600" verticalDpi="180"/>
  <headerFooter alignWithMargins="0">
    <oddFooter>&amp;C&amp;"Times New Roman,常规"&amp;P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1"/>
  <sheetViews>
    <sheetView showGridLines="0" showZeros="0" workbookViewId="0">
      <pane xSplit="1" ySplit="3" topLeftCell="B15" activePane="bottomRight" state="frozen"/>
      <selection/>
      <selection pane="topRight"/>
      <selection pane="bottomLeft"/>
      <selection pane="bottomRight" activeCell="A4" sqref="$A4:$XFD20"/>
    </sheetView>
  </sheetViews>
  <sheetFormatPr defaultColWidth="9.125" defaultRowHeight="14.25"/>
  <cols>
    <col min="1" max="1" width="21.75" customWidth="1"/>
    <col min="2" max="2" width="7.75" customWidth="1"/>
    <col min="3" max="3" width="8.375" customWidth="1"/>
    <col min="4" max="4" width="8.5" customWidth="1"/>
    <col min="5" max="5" width="7.5" customWidth="1"/>
    <col min="6" max="6" width="7.75" customWidth="1"/>
    <col min="7" max="7" width="6.875" customWidth="1"/>
    <col min="8" max="8" width="8.75" customWidth="1"/>
  </cols>
  <sheetData>
    <row r="1" ht="33.95" customHeight="1" spans="1:9">
      <c r="A1" s="31" t="s">
        <v>30</v>
      </c>
      <c r="B1" s="31"/>
      <c r="C1" s="31"/>
      <c r="D1" s="31"/>
      <c r="E1" s="31"/>
      <c r="F1" s="66"/>
      <c r="G1" s="66"/>
      <c r="H1" s="66"/>
      <c r="I1" s="1"/>
    </row>
    <row r="2" ht="18" customHeight="1" spans="1:9">
      <c r="A2" s="37"/>
      <c r="B2" s="37"/>
      <c r="C2" s="37"/>
      <c r="D2" s="37"/>
      <c r="E2" s="37"/>
      <c r="F2" s="1"/>
      <c r="G2" s="67"/>
      <c r="H2" s="68" t="s">
        <v>42</v>
      </c>
      <c r="I2" s="1"/>
    </row>
    <row r="3" ht="39" customHeight="1" spans="1:9">
      <c r="A3" s="19" t="s">
        <v>217</v>
      </c>
      <c r="B3" s="42" t="s">
        <v>218</v>
      </c>
      <c r="C3" s="42" t="s">
        <v>120</v>
      </c>
      <c r="D3" s="42" t="s">
        <v>219</v>
      </c>
      <c r="E3" s="42" t="s">
        <v>122</v>
      </c>
      <c r="F3" s="42" t="s">
        <v>201</v>
      </c>
      <c r="G3" s="42" t="s">
        <v>169</v>
      </c>
      <c r="H3" s="69" t="s">
        <v>220</v>
      </c>
      <c r="I3" s="1"/>
    </row>
    <row r="4" ht="30" customHeight="1" spans="1:9">
      <c r="A4" s="70" t="s">
        <v>221</v>
      </c>
      <c r="B4" s="48"/>
      <c r="C4" s="48"/>
      <c r="D4" s="48"/>
      <c r="E4" s="50"/>
      <c r="F4" s="48"/>
      <c r="G4" s="48"/>
      <c r="H4" s="50"/>
      <c r="I4" s="1"/>
    </row>
    <row r="5" ht="30" customHeight="1" spans="1:9">
      <c r="A5" s="71" t="s">
        <v>222</v>
      </c>
      <c r="B5" s="48"/>
      <c r="C5" s="48"/>
      <c r="D5" s="48"/>
      <c r="E5" s="50"/>
      <c r="F5" s="52"/>
      <c r="G5" s="48"/>
      <c r="H5" s="50"/>
      <c r="I5" s="1"/>
    </row>
    <row r="6" ht="30" customHeight="1" spans="1:9">
      <c r="A6" s="70" t="s">
        <v>223</v>
      </c>
      <c r="B6" s="48"/>
      <c r="C6" s="48"/>
      <c r="D6" s="48"/>
      <c r="E6" s="50"/>
      <c r="F6" s="52"/>
      <c r="G6" s="48"/>
      <c r="H6" s="50"/>
      <c r="I6" s="1"/>
    </row>
    <row r="7" ht="30" customHeight="1" spans="1:9">
      <c r="A7" s="70" t="s">
        <v>224</v>
      </c>
      <c r="B7" s="48"/>
      <c r="C7" s="48"/>
      <c r="D7" s="48"/>
      <c r="E7" s="50"/>
      <c r="F7" s="52"/>
      <c r="G7" s="48"/>
      <c r="H7" s="50"/>
      <c r="I7" s="1"/>
    </row>
    <row r="8" ht="30" customHeight="1" spans="1:9">
      <c r="A8" s="70" t="s">
        <v>225</v>
      </c>
      <c r="B8" s="48"/>
      <c r="C8" s="48"/>
      <c r="D8" s="48"/>
      <c r="E8" s="50"/>
      <c r="F8" s="52"/>
      <c r="G8" s="48"/>
      <c r="H8" s="50"/>
      <c r="I8" s="1"/>
    </row>
    <row r="9" ht="30" customHeight="1" spans="1:9">
      <c r="A9" s="70" t="s">
        <v>226</v>
      </c>
      <c r="B9" s="48"/>
      <c r="C9" s="48"/>
      <c r="D9" s="48"/>
      <c r="E9" s="50"/>
      <c r="F9" s="52"/>
      <c r="G9" s="48"/>
      <c r="H9" s="50"/>
      <c r="I9" s="1"/>
    </row>
    <row r="10" ht="30" customHeight="1" spans="1:9">
      <c r="A10" s="70" t="s">
        <v>227</v>
      </c>
      <c r="B10" s="48"/>
      <c r="C10" s="48"/>
      <c r="D10" s="48"/>
      <c r="E10" s="50"/>
      <c r="F10" s="52"/>
      <c r="G10" s="48"/>
      <c r="H10" s="50"/>
      <c r="I10" s="1"/>
    </row>
    <row r="11" ht="30" customHeight="1" spans="1:9">
      <c r="A11" s="70" t="s">
        <v>228</v>
      </c>
      <c r="B11" s="48"/>
      <c r="C11" s="48"/>
      <c r="D11" s="48"/>
      <c r="E11" s="50"/>
      <c r="F11" s="52"/>
      <c r="G11" s="48"/>
      <c r="H11" s="50"/>
      <c r="I11" s="1"/>
    </row>
    <row r="12" ht="30" customHeight="1" spans="1:9">
      <c r="A12" s="70" t="s">
        <v>229</v>
      </c>
      <c r="B12" s="48"/>
      <c r="C12" s="48"/>
      <c r="D12" s="48"/>
      <c r="E12" s="50"/>
      <c r="F12" s="52"/>
      <c r="G12" s="48"/>
      <c r="H12" s="50"/>
      <c r="I12" s="1"/>
    </row>
    <row r="13" ht="30" customHeight="1" spans="1:9">
      <c r="A13" s="70" t="s">
        <v>230</v>
      </c>
      <c r="B13" s="48"/>
      <c r="C13" s="48"/>
      <c r="D13" s="48"/>
      <c r="E13" s="50"/>
      <c r="F13" s="52"/>
      <c r="G13" s="48"/>
      <c r="H13" s="50"/>
      <c r="I13" s="1"/>
    </row>
    <row r="14" ht="30" customHeight="1" spans="1:9">
      <c r="A14" s="70" t="s">
        <v>231</v>
      </c>
      <c r="B14" s="48"/>
      <c r="C14" s="48"/>
      <c r="D14" s="48"/>
      <c r="E14" s="50"/>
      <c r="F14" s="52"/>
      <c r="G14" s="48"/>
      <c r="H14" s="50"/>
      <c r="I14" s="1"/>
    </row>
    <row r="15" ht="30" customHeight="1" spans="1:9">
      <c r="A15" s="70" t="s">
        <v>232</v>
      </c>
      <c r="B15" s="48">
        <v>54926</v>
      </c>
      <c r="C15" s="48">
        <v>34136</v>
      </c>
      <c r="D15" s="48">
        <v>27744</v>
      </c>
      <c r="E15" s="50">
        <f>D15/B15*100</f>
        <v>50.51</v>
      </c>
      <c r="F15" s="52">
        <f>D15/C15*100</f>
        <v>81.27</v>
      </c>
      <c r="G15" s="48">
        <v>40649</v>
      </c>
      <c r="H15" s="50">
        <f>(D15-G15)/G15*100</f>
        <v>-31.75</v>
      </c>
      <c r="I15" s="1"/>
    </row>
    <row r="16" ht="30" customHeight="1" spans="1:9">
      <c r="A16" s="70" t="s">
        <v>233</v>
      </c>
      <c r="B16" s="48"/>
      <c r="C16" s="48"/>
      <c r="D16" s="48"/>
      <c r="E16" s="50"/>
      <c r="F16" s="52"/>
      <c r="G16" s="48"/>
      <c r="H16" s="50"/>
      <c r="I16" s="1"/>
    </row>
    <row r="17" ht="30" customHeight="1" spans="1:9">
      <c r="A17" s="70" t="s">
        <v>234</v>
      </c>
      <c r="B17" s="48"/>
      <c r="C17" s="48">
        <v>813</v>
      </c>
      <c r="D17" s="48">
        <v>729</v>
      </c>
      <c r="E17" s="50"/>
      <c r="F17" s="52">
        <f>D17/C17*100</f>
        <v>89.67</v>
      </c>
      <c r="G17" s="48">
        <v>30724</v>
      </c>
      <c r="H17" s="48">
        <f>(D17-G17)/G17*100</f>
        <v>-98</v>
      </c>
      <c r="I17" s="1"/>
    </row>
    <row r="18" ht="30" customHeight="1" spans="1:9">
      <c r="A18" s="70" t="s">
        <v>235</v>
      </c>
      <c r="B18" s="48"/>
      <c r="C18" s="48"/>
      <c r="D18" s="48"/>
      <c r="E18" s="50"/>
      <c r="F18" s="52"/>
      <c r="G18" s="48"/>
      <c r="H18" s="50"/>
      <c r="I18" s="1"/>
    </row>
    <row r="19" ht="30" customHeight="1" spans="1:9">
      <c r="A19" s="70" t="s">
        <v>236</v>
      </c>
      <c r="B19" s="48">
        <v>800</v>
      </c>
      <c r="C19" s="48">
        <v>800</v>
      </c>
      <c r="D19" s="48">
        <v>18</v>
      </c>
      <c r="E19" s="50">
        <f>D19/B19*100</f>
        <v>2.25</v>
      </c>
      <c r="F19" s="52">
        <f>D19/C19*100</f>
        <v>2.25</v>
      </c>
      <c r="G19" s="48">
        <v>6734</v>
      </c>
      <c r="H19" s="48">
        <f>(D19-G19)/G19*100</f>
        <v>-100</v>
      </c>
      <c r="I19" s="1"/>
    </row>
    <row r="20" ht="30" customHeight="1" spans="1:9">
      <c r="A20" s="19" t="s">
        <v>237</v>
      </c>
      <c r="B20" s="48">
        <f t="shared" ref="B20:G20" si="0">SUM(B4:B19)</f>
        <v>55726</v>
      </c>
      <c r="C20" s="48">
        <f t="shared" si="0"/>
        <v>35749</v>
      </c>
      <c r="D20" s="48">
        <f t="shared" si="0"/>
        <v>28491</v>
      </c>
      <c r="E20" s="50">
        <f>D20/B20*100</f>
        <v>51.13</v>
      </c>
      <c r="F20" s="52">
        <f>D20/C20*100</f>
        <v>79.7</v>
      </c>
      <c r="G20" s="48">
        <f t="shared" si="0"/>
        <v>78107</v>
      </c>
      <c r="H20" s="50">
        <f>(D20-G20)/G20*100</f>
        <v>-63.52</v>
      </c>
      <c r="I20" s="1"/>
    </row>
    <row r="21" ht="55" customHeight="1" spans="1:9">
      <c r="A21" s="72" t="s">
        <v>238</v>
      </c>
      <c r="B21" s="73"/>
      <c r="C21" s="73"/>
      <c r="D21" s="73"/>
      <c r="E21" s="73"/>
      <c r="F21" s="73"/>
      <c r="G21" s="73"/>
      <c r="H21" s="73"/>
      <c r="I21" s="1"/>
    </row>
  </sheetData>
  <mergeCells count="1">
    <mergeCell ref="A21:H21"/>
  </mergeCells>
  <printOptions horizontalCentered="1"/>
  <pageMargins left="0.904861111111111" right="0.786805555555556" top="1.18055555555556" bottom="0.984027777777778" header="0.629861111111111" footer="0.708333333333333"/>
  <pageSetup paperSize="9" firstPageNumber="8" orientation="portrait" blackAndWhite="1" useFirstPageNumber="1" horizontalDpi="600"/>
  <headerFooter alignWithMargins="0"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32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A4" sqref="$A4:$XFD29"/>
    </sheetView>
  </sheetViews>
  <sheetFormatPr defaultColWidth="9.125" defaultRowHeight="14.25" outlineLevelCol="7"/>
  <cols>
    <col min="1" max="1" width="26.75" customWidth="1"/>
    <col min="2" max="2" width="7.875" style="29" customWidth="1"/>
    <col min="3" max="3" width="8.375" style="29" customWidth="1"/>
    <col min="4" max="4" width="9" style="1" customWidth="1"/>
    <col min="5" max="6" width="7.625" style="30" customWidth="1"/>
    <col min="7" max="7" width="6.625" customWidth="1"/>
    <col min="8" max="8" width="8.75" customWidth="1"/>
    <col min="9" max="247" width="9.125" customWidth="1"/>
  </cols>
  <sheetData>
    <row r="1" ht="26.25" customHeight="1" spans="1:8">
      <c r="A1" s="31" t="s">
        <v>33</v>
      </c>
      <c r="B1" s="32"/>
      <c r="C1" s="32"/>
      <c r="D1" s="31"/>
      <c r="E1" s="33"/>
      <c r="F1" s="33"/>
      <c r="G1" s="34"/>
      <c r="H1" s="34"/>
    </row>
    <row r="2" ht="17.1" customHeight="1" spans="1:8">
      <c r="A2" s="35"/>
      <c r="B2" s="36"/>
      <c r="C2" s="36"/>
      <c r="D2" s="37"/>
      <c r="E2" s="38"/>
      <c r="F2" s="38"/>
      <c r="G2" s="39"/>
      <c r="H2" s="35" t="s">
        <v>42</v>
      </c>
    </row>
    <row r="3" ht="42.75" customHeight="1" spans="1:8">
      <c r="A3" s="40" t="s">
        <v>217</v>
      </c>
      <c r="B3" s="41" t="s">
        <v>218</v>
      </c>
      <c r="C3" s="41" t="s">
        <v>120</v>
      </c>
      <c r="D3" s="42" t="s">
        <v>170</v>
      </c>
      <c r="E3" s="43" t="s">
        <v>122</v>
      </c>
      <c r="F3" s="43" t="s">
        <v>201</v>
      </c>
      <c r="G3" s="44" t="s">
        <v>169</v>
      </c>
      <c r="H3" s="45" t="s">
        <v>220</v>
      </c>
    </row>
    <row r="4" ht="23" customHeight="1" spans="1:8">
      <c r="A4" s="46" t="s">
        <v>239</v>
      </c>
      <c r="B4" s="47"/>
      <c r="C4" s="47"/>
      <c r="D4" s="48"/>
      <c r="E4" s="49"/>
      <c r="F4" s="49"/>
      <c r="G4" s="48"/>
      <c r="H4" s="50"/>
    </row>
    <row r="5" ht="23" customHeight="1" spans="1:8">
      <c r="A5" s="51" t="s">
        <v>240</v>
      </c>
      <c r="B5" s="47"/>
      <c r="C5" s="47"/>
      <c r="D5" s="48"/>
      <c r="E5" s="49"/>
      <c r="F5" s="49"/>
      <c r="G5" s="48"/>
      <c r="H5" s="52"/>
    </row>
    <row r="6" ht="23" customHeight="1" spans="1:8">
      <c r="A6" s="53" t="s">
        <v>241</v>
      </c>
      <c r="B6" s="47"/>
      <c r="C6" s="47"/>
      <c r="D6" s="48"/>
      <c r="E6" s="49"/>
      <c r="F6" s="49"/>
      <c r="G6" s="48"/>
      <c r="H6" s="52"/>
    </row>
    <row r="7" ht="23" customHeight="1" spans="1:8">
      <c r="A7" s="51" t="s">
        <v>242</v>
      </c>
      <c r="B7" s="47"/>
      <c r="C7" s="47"/>
      <c r="D7" s="48"/>
      <c r="E7" s="49"/>
      <c r="F7" s="54"/>
      <c r="G7" s="48"/>
      <c r="H7" s="52"/>
    </row>
    <row r="8" ht="23" customHeight="1" spans="1:8">
      <c r="A8" s="51" t="s">
        <v>243</v>
      </c>
      <c r="B8" s="47"/>
      <c r="C8" s="47"/>
      <c r="D8" s="48"/>
      <c r="E8" s="49"/>
      <c r="F8" s="54"/>
      <c r="G8" s="48"/>
      <c r="H8" s="52"/>
    </row>
    <row r="9" ht="23" customHeight="1" spans="1:8">
      <c r="A9" s="53" t="s">
        <v>244</v>
      </c>
      <c r="B9" s="47">
        <v>54926</v>
      </c>
      <c r="C9" s="47">
        <v>33144</v>
      </c>
      <c r="D9" s="48">
        <v>25664</v>
      </c>
      <c r="E9" s="49">
        <f>D9/B9*100</f>
        <v>46.72</v>
      </c>
      <c r="F9" s="49">
        <f>D9/C9*100</f>
        <v>77.43</v>
      </c>
      <c r="G9" s="48">
        <v>34501</v>
      </c>
      <c r="H9" s="52">
        <f>(D9-G9)/G9*100</f>
        <v>-25.61</v>
      </c>
    </row>
    <row r="10" ht="23" customHeight="1" spans="1:8">
      <c r="A10" s="51" t="s">
        <v>245</v>
      </c>
      <c r="B10" s="47"/>
      <c r="C10" s="47"/>
      <c r="D10" s="48"/>
      <c r="E10" s="49"/>
      <c r="F10" s="49"/>
      <c r="G10" s="48"/>
      <c r="H10" s="52"/>
    </row>
    <row r="11" ht="23" customHeight="1" spans="1:8">
      <c r="A11" s="55" t="s">
        <v>246</v>
      </c>
      <c r="B11" s="47"/>
      <c r="C11" s="47"/>
      <c r="D11" s="48"/>
      <c r="E11" s="49"/>
      <c r="F11" s="49"/>
      <c r="G11" s="48"/>
      <c r="H11" s="52"/>
    </row>
    <row r="12" ht="23" customHeight="1" spans="1:8">
      <c r="A12" s="53" t="s">
        <v>247</v>
      </c>
      <c r="B12" s="47"/>
      <c r="C12" s="47"/>
      <c r="D12" s="48"/>
      <c r="E12" s="49"/>
      <c r="F12" s="49"/>
      <c r="G12" s="48"/>
      <c r="H12" s="52"/>
    </row>
    <row r="13" ht="23" customHeight="1" spans="1:8">
      <c r="A13" s="53" t="s">
        <v>248</v>
      </c>
      <c r="B13" s="47"/>
      <c r="C13" s="47">
        <v>100</v>
      </c>
      <c r="D13" s="48">
        <v>712</v>
      </c>
      <c r="E13" s="49"/>
      <c r="F13" s="49">
        <f>D13/C13*100</f>
        <v>712</v>
      </c>
      <c r="G13" s="48">
        <v>24184</v>
      </c>
      <c r="H13" s="52"/>
    </row>
    <row r="14" ht="23" customHeight="1" spans="1:8">
      <c r="A14" s="51" t="s">
        <v>249</v>
      </c>
      <c r="B14" s="47"/>
      <c r="C14" s="47"/>
      <c r="D14" s="48"/>
      <c r="E14" s="49"/>
      <c r="F14" s="49"/>
      <c r="G14" s="48"/>
      <c r="H14" s="52"/>
    </row>
    <row r="15" ht="23" customHeight="1" spans="1:8">
      <c r="A15" s="51" t="s">
        <v>250</v>
      </c>
      <c r="B15" s="47"/>
      <c r="C15" s="47"/>
      <c r="D15" s="48"/>
      <c r="E15" s="49"/>
      <c r="F15" s="49"/>
      <c r="G15" s="48"/>
      <c r="H15" s="52"/>
    </row>
    <row r="16" ht="23" customHeight="1" spans="1:8">
      <c r="A16" s="51" t="s">
        <v>251</v>
      </c>
      <c r="B16" s="47"/>
      <c r="C16" s="47"/>
      <c r="D16" s="48"/>
      <c r="E16" s="49"/>
      <c r="F16" s="49"/>
      <c r="G16" s="48"/>
      <c r="H16" s="52"/>
    </row>
    <row r="17" ht="23" customHeight="1" spans="1:8">
      <c r="A17" s="51" t="s">
        <v>252</v>
      </c>
      <c r="B17" s="47"/>
      <c r="C17" s="47"/>
      <c r="D17" s="48"/>
      <c r="E17" s="49"/>
      <c r="F17" s="49"/>
      <c r="G17" s="48"/>
      <c r="H17" s="52"/>
    </row>
    <row r="18" ht="23" customHeight="1" spans="1:8">
      <c r="A18" s="51" t="s">
        <v>253</v>
      </c>
      <c r="B18" s="47"/>
      <c r="C18" s="47"/>
      <c r="D18" s="48"/>
      <c r="E18" s="49"/>
      <c r="F18" s="49"/>
      <c r="G18" s="48"/>
      <c r="H18" s="52"/>
    </row>
    <row r="19" ht="23" customHeight="1" spans="1:8">
      <c r="A19" s="53" t="s">
        <v>254</v>
      </c>
      <c r="B19" s="47"/>
      <c r="C19" s="47"/>
      <c r="D19" s="48"/>
      <c r="E19" s="49"/>
      <c r="F19" s="49"/>
      <c r="G19" s="48"/>
      <c r="H19" s="52"/>
    </row>
    <row r="20" ht="23" customHeight="1" spans="1:8">
      <c r="A20" s="56" t="s">
        <v>255</v>
      </c>
      <c r="B20" s="57"/>
      <c r="C20" s="57"/>
      <c r="D20" s="58"/>
      <c r="E20" s="49"/>
      <c r="F20" s="49"/>
      <c r="G20" s="58"/>
      <c r="H20" s="52"/>
    </row>
    <row r="21" ht="23" customHeight="1" spans="1:8">
      <c r="A21" s="59" t="s">
        <v>256</v>
      </c>
      <c r="B21" s="47"/>
      <c r="C21" s="47"/>
      <c r="D21" s="48"/>
      <c r="E21" s="49"/>
      <c r="F21" s="49"/>
      <c r="G21" s="48"/>
      <c r="H21" s="52"/>
    </row>
    <row r="22" ht="23" customHeight="1" spans="1:8">
      <c r="A22" s="51" t="s">
        <v>257</v>
      </c>
      <c r="B22" s="47"/>
      <c r="C22" s="47"/>
      <c r="D22" s="48"/>
      <c r="E22" s="49"/>
      <c r="F22" s="49"/>
      <c r="G22" s="48"/>
      <c r="H22" s="52"/>
    </row>
    <row r="23" ht="23" customHeight="1" spans="1:8">
      <c r="A23" s="51" t="s">
        <v>258</v>
      </c>
      <c r="B23" s="47"/>
      <c r="C23" s="47"/>
      <c r="D23" s="48"/>
      <c r="E23" s="49"/>
      <c r="F23" s="49"/>
      <c r="G23" s="48"/>
      <c r="H23" s="52"/>
    </row>
    <row r="24" ht="23" customHeight="1" spans="1:8">
      <c r="A24" s="51" t="s">
        <v>186</v>
      </c>
      <c r="B24" s="47"/>
      <c r="C24" s="47"/>
      <c r="D24" s="48"/>
      <c r="E24" s="49"/>
      <c r="F24" s="49"/>
      <c r="G24" s="48"/>
      <c r="H24" s="52"/>
    </row>
    <row r="25" ht="23" customHeight="1" spans="1:8">
      <c r="A25" s="51" t="s">
        <v>259</v>
      </c>
      <c r="B25" s="47">
        <v>800</v>
      </c>
      <c r="C25" s="47">
        <v>800</v>
      </c>
      <c r="D25" s="48"/>
      <c r="E25" s="49">
        <f>D25/B25*100</f>
        <v>0</v>
      </c>
      <c r="F25" s="49">
        <f>D25/C25*100</f>
        <v>0</v>
      </c>
      <c r="G25" s="48">
        <v>5918</v>
      </c>
      <c r="H25" s="60">
        <f t="shared" ref="H25:H29" si="0">(D25-G25)/G25*100</f>
        <v>-100</v>
      </c>
    </row>
    <row r="26" ht="23" customHeight="1" spans="1:8">
      <c r="A26" s="51" t="s">
        <v>260</v>
      </c>
      <c r="B26" s="47"/>
      <c r="C26" s="47"/>
      <c r="D26" s="48"/>
      <c r="E26" s="49"/>
      <c r="F26" s="49"/>
      <c r="G26" s="48"/>
      <c r="H26" s="52"/>
    </row>
    <row r="27" ht="23" customHeight="1" spans="1:8">
      <c r="A27" s="51" t="s">
        <v>261</v>
      </c>
      <c r="B27" s="47"/>
      <c r="C27" s="47">
        <v>600</v>
      </c>
      <c r="D27" s="48">
        <v>599</v>
      </c>
      <c r="E27" s="49"/>
      <c r="F27" s="49">
        <f>D27/C27*100</f>
        <v>99.83</v>
      </c>
      <c r="G27" s="48"/>
      <c r="H27" s="52"/>
    </row>
    <row r="28" ht="23" customHeight="1" spans="1:8">
      <c r="A28" s="51" t="s">
        <v>262</v>
      </c>
      <c r="B28" s="47"/>
      <c r="C28" s="47">
        <v>1105</v>
      </c>
      <c r="D28" s="48"/>
      <c r="E28" s="49"/>
      <c r="F28" s="49"/>
      <c r="G28" s="48"/>
      <c r="H28" s="52"/>
    </row>
    <row r="29" ht="23" customHeight="1" spans="1:8">
      <c r="A29" s="40" t="s">
        <v>263</v>
      </c>
      <c r="B29" s="47">
        <f>SUM(B4:B28)</f>
        <v>55726</v>
      </c>
      <c r="C29" s="47">
        <f>SUM(C4:C28)</f>
        <v>35749</v>
      </c>
      <c r="D29" s="47">
        <f>SUM(D4:D28)</f>
        <v>26975</v>
      </c>
      <c r="E29" s="49">
        <f>D29/B29*100</f>
        <v>48.41</v>
      </c>
      <c r="F29" s="49">
        <f t="shared" ref="F29:F31" si="1">D29/C29*100</f>
        <v>75.46</v>
      </c>
      <c r="G29" s="48">
        <f>SUM(G4:G28)</f>
        <v>64603</v>
      </c>
      <c r="H29" s="52">
        <f t="shared" si="0"/>
        <v>-58.24</v>
      </c>
    </row>
    <row r="30" spans="1:8">
      <c r="A30" s="61"/>
      <c r="B30" s="62"/>
      <c r="C30" s="63" t="s">
        <v>264</v>
      </c>
      <c r="D30" s="64"/>
      <c r="E30" s="65"/>
      <c r="F30" s="65"/>
      <c r="G30" s="1"/>
      <c r="H30" s="1"/>
    </row>
    <row r="31" ht="26.1" customHeight="1"/>
    <row r="32" ht="26.1" customHeight="1"/>
  </sheetData>
  <printOptions horizontalCentered="1"/>
  <pageMargins left="0.786805555555556" right="0.708333333333333" top="0.984027777777778" bottom="0.826388888888889" header="0.550694444444444" footer="0.590277777777778"/>
  <pageSetup paperSize="9" scale="98" firstPageNumber="9" orientation="portrait" blackAndWhite="1" useFirstPageNumber="1" horizontalDpi="600"/>
  <headerFooter alignWithMargins="0">
    <oddFooter>&amp;C9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52"/>
  <sheetViews>
    <sheetView showGridLines="0" showZeros="0" workbookViewId="0">
      <pane xSplit="1" ySplit="3" topLeftCell="B4" activePane="bottomRight" state="frozen"/>
      <selection/>
      <selection pane="topRight"/>
      <selection pane="bottomLeft"/>
      <selection pane="bottomRight" activeCell="B22" sqref="B22"/>
    </sheetView>
  </sheetViews>
  <sheetFormatPr defaultColWidth="9.125" defaultRowHeight="14.25" outlineLevelCol="5"/>
  <cols>
    <col min="1" max="1" width="27.25" customWidth="1"/>
    <col min="2" max="6" width="10.625" customWidth="1"/>
    <col min="7" max="232" width="9.125" customWidth="1"/>
  </cols>
  <sheetData>
    <row r="1" ht="33.95" customHeight="1" spans="1:6">
      <c r="A1" s="2" t="s">
        <v>265</v>
      </c>
      <c r="B1" s="2"/>
      <c r="C1" s="2"/>
      <c r="D1" s="2"/>
      <c r="E1" s="2"/>
      <c r="F1" s="2"/>
    </row>
    <row r="2" ht="17.1" customHeight="1" spans="1:6">
      <c r="A2" s="3"/>
      <c r="B2" s="3"/>
      <c r="C2" s="3"/>
      <c r="F2" s="4" t="s">
        <v>42</v>
      </c>
    </row>
    <row r="3" ht="47.1" customHeight="1" spans="1:6">
      <c r="A3" s="5" t="s">
        <v>119</v>
      </c>
      <c r="B3" s="5" t="s">
        <v>218</v>
      </c>
      <c r="C3" s="5" t="s">
        <v>170</v>
      </c>
      <c r="D3" s="5" t="s">
        <v>122</v>
      </c>
      <c r="E3" s="5" t="s">
        <v>169</v>
      </c>
      <c r="F3" s="6" t="s">
        <v>220</v>
      </c>
    </row>
    <row r="4" ht="25" customHeight="1" spans="1:6">
      <c r="A4" s="7" t="s">
        <v>266</v>
      </c>
      <c r="B4" s="8"/>
      <c r="C4" s="8">
        <v>96866</v>
      </c>
      <c r="D4" s="9"/>
      <c r="E4" s="10">
        <v>82200</v>
      </c>
      <c r="F4" s="11">
        <f>(C4-E4)/E4*100</f>
        <v>17.84</v>
      </c>
    </row>
    <row r="5" ht="25" customHeight="1" spans="1:6">
      <c r="A5" s="7" t="s">
        <v>267</v>
      </c>
      <c r="B5" s="8">
        <v>29157</v>
      </c>
      <c r="C5" s="8">
        <v>20870</v>
      </c>
      <c r="D5" s="9">
        <f>C5/B5*100</f>
        <v>71.58</v>
      </c>
      <c r="E5" s="10">
        <v>36058</v>
      </c>
      <c r="F5" s="11">
        <f t="shared" ref="F5:F26" si="0">(C5-E5)/E5*100</f>
        <v>-42.12</v>
      </c>
    </row>
    <row r="6" ht="25" customHeight="1" spans="1:6">
      <c r="A6" s="7" t="s">
        <v>268</v>
      </c>
      <c r="B6" s="8">
        <v>10526</v>
      </c>
      <c r="C6" s="8">
        <v>9721</v>
      </c>
      <c r="D6" s="9">
        <f t="shared" ref="D6:D11" si="1">C6/B6*100</f>
        <v>92.35</v>
      </c>
      <c r="E6" s="10">
        <v>10105</v>
      </c>
      <c r="F6" s="11">
        <f t="shared" si="0"/>
        <v>-3.8</v>
      </c>
    </row>
    <row r="7" ht="25" customHeight="1" spans="1:6">
      <c r="A7" s="7" t="s">
        <v>269</v>
      </c>
      <c r="B7" s="8">
        <v>12315</v>
      </c>
      <c r="C7" s="8">
        <v>13250</v>
      </c>
      <c r="D7" s="9">
        <f t="shared" si="1"/>
        <v>107.59</v>
      </c>
      <c r="E7" s="10">
        <v>11461</v>
      </c>
      <c r="F7" s="11">
        <f t="shared" si="0"/>
        <v>15.61</v>
      </c>
    </row>
    <row r="8" ht="25" customHeight="1" spans="1:6">
      <c r="A8" s="7" t="s">
        <v>270</v>
      </c>
      <c r="B8" s="8">
        <v>28465</v>
      </c>
      <c r="C8" s="8">
        <v>31325</v>
      </c>
      <c r="D8" s="9">
        <f t="shared" si="1"/>
        <v>110.05</v>
      </c>
      <c r="E8" s="10">
        <v>25422</v>
      </c>
      <c r="F8" s="11">
        <f t="shared" si="0"/>
        <v>23.22</v>
      </c>
    </row>
    <row r="9" ht="25" customHeight="1" spans="1:6">
      <c r="A9" s="7" t="s">
        <v>271</v>
      </c>
      <c r="B9" s="8">
        <v>1682</v>
      </c>
      <c r="C9" s="8">
        <v>1298</v>
      </c>
      <c r="D9" s="9">
        <f t="shared" si="1"/>
        <v>77.17</v>
      </c>
      <c r="E9" s="10">
        <v>1574</v>
      </c>
      <c r="F9" s="11">
        <f t="shared" si="0"/>
        <v>-17.53</v>
      </c>
    </row>
    <row r="10" ht="25" customHeight="1" spans="1:6">
      <c r="A10" s="7" t="s">
        <v>272</v>
      </c>
      <c r="B10" s="8">
        <v>262</v>
      </c>
      <c r="C10" s="8">
        <v>316</v>
      </c>
      <c r="D10" s="9">
        <f t="shared" si="1"/>
        <v>120.61</v>
      </c>
      <c r="E10" s="10">
        <v>365</v>
      </c>
      <c r="F10" s="11">
        <f t="shared" si="0"/>
        <v>-13.42</v>
      </c>
    </row>
    <row r="11" ht="25" customHeight="1" spans="1:6">
      <c r="A11" s="7" t="s">
        <v>273</v>
      </c>
      <c r="B11" s="8">
        <v>403</v>
      </c>
      <c r="C11" s="8"/>
      <c r="D11" s="9">
        <f t="shared" si="1"/>
        <v>0</v>
      </c>
      <c r="E11" s="10">
        <v>422</v>
      </c>
      <c r="F11" s="11">
        <f t="shared" si="0"/>
        <v>-100</v>
      </c>
    </row>
    <row r="12" ht="25" customHeight="1" spans="1:6">
      <c r="A12" s="14"/>
      <c r="B12" s="15"/>
      <c r="C12" s="15"/>
      <c r="D12" s="16"/>
      <c r="E12" s="27"/>
      <c r="F12" s="28"/>
    </row>
    <row r="13" ht="25" customHeight="1" spans="1:6">
      <c r="A13" s="14"/>
      <c r="B13" s="15"/>
      <c r="C13" s="15"/>
      <c r="D13" s="16"/>
      <c r="E13" s="17"/>
      <c r="F13" s="18"/>
    </row>
    <row r="14" ht="25" customHeight="1" spans="1:6">
      <c r="A14" s="14"/>
      <c r="B14" s="15"/>
      <c r="C14" s="15"/>
      <c r="D14" s="16"/>
      <c r="E14" s="17"/>
      <c r="F14" s="18"/>
    </row>
    <row r="15" ht="25" customHeight="1" spans="1:6">
      <c r="A15" s="14"/>
      <c r="B15" s="15"/>
      <c r="C15" s="15"/>
      <c r="D15" s="16"/>
      <c r="E15" s="17"/>
      <c r="F15" s="18"/>
    </row>
    <row r="16" ht="25" customHeight="1" spans="1:6">
      <c r="A16" s="14"/>
      <c r="B16" s="15"/>
      <c r="C16" s="15"/>
      <c r="D16" s="16"/>
      <c r="E16" s="17"/>
      <c r="F16" s="18"/>
    </row>
    <row r="17" ht="25" customHeight="1" spans="1:6">
      <c r="A17" s="14"/>
      <c r="B17" s="15"/>
      <c r="C17" s="15"/>
      <c r="D17" s="16"/>
      <c r="E17" s="17"/>
      <c r="F17" s="18"/>
    </row>
    <row r="18" ht="25" customHeight="1" spans="1:6">
      <c r="A18" s="14"/>
      <c r="B18" s="15"/>
      <c r="C18" s="15"/>
      <c r="D18" s="16"/>
      <c r="E18" s="17"/>
      <c r="F18" s="18"/>
    </row>
    <row r="19" ht="25" customHeight="1" spans="1:6">
      <c r="A19" s="14"/>
      <c r="B19" s="15"/>
      <c r="C19" s="15"/>
      <c r="D19" s="16"/>
      <c r="E19" s="17"/>
      <c r="F19" s="18"/>
    </row>
    <row r="20" ht="25" customHeight="1" spans="1:6">
      <c r="A20" s="14"/>
      <c r="B20" s="15"/>
      <c r="C20" s="15"/>
      <c r="D20" s="16"/>
      <c r="E20" s="17"/>
      <c r="F20" s="18"/>
    </row>
    <row r="21" ht="25" customHeight="1" spans="1:6">
      <c r="A21" s="14"/>
      <c r="B21" s="15"/>
      <c r="C21" s="15"/>
      <c r="D21" s="16"/>
      <c r="E21" s="17"/>
      <c r="F21" s="18"/>
    </row>
    <row r="22" ht="25" customHeight="1" spans="1:6">
      <c r="A22" s="14"/>
      <c r="B22" s="15"/>
      <c r="C22" s="15"/>
      <c r="D22" s="16"/>
      <c r="E22" s="17"/>
      <c r="F22" s="18"/>
    </row>
    <row r="23" ht="25" customHeight="1" spans="1:6">
      <c r="A23" s="14"/>
      <c r="B23" s="15"/>
      <c r="C23" s="15"/>
      <c r="D23" s="16"/>
      <c r="E23" s="17"/>
      <c r="F23" s="18"/>
    </row>
    <row r="24" ht="25" customHeight="1" spans="1:6">
      <c r="A24" s="14"/>
      <c r="B24" s="15"/>
      <c r="C24" s="15"/>
      <c r="D24" s="16"/>
      <c r="E24" s="17"/>
      <c r="F24" s="18"/>
    </row>
    <row r="25" ht="25" customHeight="1" spans="1:6">
      <c r="A25" s="14"/>
      <c r="B25" s="15"/>
      <c r="C25" s="15"/>
      <c r="D25" s="16"/>
      <c r="E25" s="17"/>
      <c r="F25" s="18"/>
    </row>
    <row r="26" s="1" customFormat="1" ht="25" customHeight="1" spans="1:6">
      <c r="A26" s="19" t="s">
        <v>274</v>
      </c>
      <c r="B26" s="8">
        <f>SUM(B4:B11)</f>
        <v>82810</v>
      </c>
      <c r="C26" s="8">
        <f>SUM(C5:C25)</f>
        <v>76780</v>
      </c>
      <c r="D26" s="9">
        <f>C26/B26*100</f>
        <v>92.72</v>
      </c>
      <c r="E26" s="8">
        <f>SUM(E5:E25)</f>
        <v>85407</v>
      </c>
      <c r="F26" s="11">
        <f t="shared" si="0"/>
        <v>-10.1</v>
      </c>
    </row>
    <row r="27" hidden="1" spans="4:4">
      <c r="D27" s="21" t="e">
        <f>SUM(#REF!-100)</f>
        <v>#REF!</v>
      </c>
    </row>
    <row r="28" hidden="1" spans="1:4">
      <c r="A28" s="22" t="s">
        <v>197</v>
      </c>
      <c r="B28" s="22"/>
      <c r="C28" s="23" t="e">
        <f>SUM(C4,C7:C8,C10:C11,#REF!)</f>
        <v>#REF!</v>
      </c>
      <c r="D28" s="21" t="e">
        <f>SUM(#REF!-100)</f>
        <v>#REF!</v>
      </c>
    </row>
    <row r="29" hidden="1" spans="3:4">
      <c r="C29" t="e">
        <f>+C28/C26*100</f>
        <v>#REF!</v>
      </c>
      <c r="D29" s="21" t="e">
        <f>SUM(#REF!-100)</f>
        <v>#REF!</v>
      </c>
    </row>
    <row r="30" hidden="1" spans="3:4">
      <c r="C30" s="23">
        <f>+C26-90359</f>
        <v>-13579</v>
      </c>
      <c r="D30" s="21" t="e">
        <f>SUM(#REF!-100)</f>
        <v>#REF!</v>
      </c>
    </row>
    <row r="31" hidden="1" spans="3:4">
      <c r="C31">
        <f>+C30/C26*100</f>
        <v>-17.6855952070852</v>
      </c>
      <c r="D31" s="21" t="e">
        <f>SUM(#REF!-100)</f>
        <v>#REF!</v>
      </c>
    </row>
    <row r="32" spans="1:5">
      <c r="A32" s="24"/>
      <c r="B32" s="25"/>
      <c r="C32" s="25"/>
      <c r="D32" s="25"/>
      <c r="E32" s="25"/>
    </row>
    <row r="33" spans="1:5">
      <c r="A33" s="25"/>
      <c r="B33" s="25"/>
      <c r="C33" s="25"/>
      <c r="D33" s="25"/>
      <c r="E33" s="25"/>
    </row>
    <row r="34" spans="1:4">
      <c r="A34" s="26"/>
      <c r="B34" s="26"/>
      <c r="C34" s="26"/>
      <c r="D34" s="26"/>
    </row>
    <row r="35" spans="1:4">
      <c r="A35" s="26"/>
      <c r="B35" s="26"/>
      <c r="C35" s="26"/>
      <c r="D35" s="26"/>
    </row>
    <row r="36" spans="1:4">
      <c r="A36" s="26"/>
      <c r="B36" s="26"/>
      <c r="C36" s="26"/>
      <c r="D36" s="26"/>
    </row>
    <row r="37" spans="1:4">
      <c r="A37" s="26"/>
      <c r="B37" s="26"/>
      <c r="C37" s="26"/>
      <c r="D37" s="26"/>
    </row>
    <row r="38" spans="1:4">
      <c r="A38" s="26"/>
      <c r="B38" s="26"/>
      <c r="C38" s="26"/>
      <c r="D38" s="26"/>
    </row>
    <row r="39" spans="1:4">
      <c r="A39" s="26"/>
      <c r="B39" s="26"/>
      <c r="C39" s="26"/>
      <c r="D39" s="26"/>
    </row>
    <row r="40" spans="1:4">
      <c r="A40" s="26"/>
      <c r="B40" s="26"/>
      <c r="C40" s="26"/>
      <c r="D40" s="26"/>
    </row>
    <row r="41" spans="1:4">
      <c r="A41" s="26"/>
      <c r="B41" s="26"/>
      <c r="C41" s="26"/>
      <c r="D41" s="26"/>
    </row>
    <row r="42" spans="1:4">
      <c r="A42" s="26"/>
      <c r="B42" s="26"/>
      <c r="C42" s="26"/>
      <c r="D42" s="26"/>
    </row>
    <row r="43" spans="1:4">
      <c r="A43" s="26"/>
      <c r="B43" s="26"/>
      <c r="C43" s="26"/>
      <c r="D43" s="26"/>
    </row>
    <row r="44" spans="1:4">
      <c r="A44" s="26"/>
      <c r="B44" s="26"/>
      <c r="C44" s="26"/>
      <c r="D44" s="26"/>
    </row>
    <row r="45" spans="1:4">
      <c r="A45" s="26"/>
      <c r="B45" s="26"/>
      <c r="C45" s="26"/>
      <c r="D45" s="26"/>
    </row>
    <row r="46" spans="1:4">
      <c r="A46" s="26"/>
      <c r="B46" s="26"/>
      <c r="C46" s="26"/>
      <c r="D46" s="26"/>
    </row>
    <row r="47" spans="1:4">
      <c r="A47" s="26"/>
      <c r="B47" s="26"/>
      <c r="C47" s="26"/>
      <c r="D47" s="26"/>
    </row>
    <row r="48" spans="1:4">
      <c r="A48" s="26"/>
      <c r="B48" s="26"/>
      <c r="C48" s="26"/>
      <c r="D48" s="26"/>
    </row>
    <row r="49" spans="1:4">
      <c r="A49" s="26"/>
      <c r="B49" s="26"/>
      <c r="C49" s="26"/>
      <c r="D49" s="26"/>
    </row>
    <row r="50" spans="1:4">
      <c r="A50" s="26"/>
      <c r="B50" s="26"/>
      <c r="C50" s="26"/>
      <c r="D50" s="26"/>
    </row>
    <row r="51" spans="1:4">
      <c r="A51" s="26"/>
      <c r="B51" s="26"/>
      <c r="C51" s="26"/>
      <c r="D51" s="26"/>
    </row>
    <row r="52" spans="1:4">
      <c r="A52" s="26"/>
      <c r="B52" s="26"/>
      <c r="C52" s="26"/>
      <c r="D52" s="26"/>
    </row>
  </sheetData>
  <mergeCells count="2">
    <mergeCell ref="A1:F1"/>
    <mergeCell ref="A32:E33"/>
  </mergeCells>
  <printOptions horizontalCentered="1"/>
  <pageMargins left="0.629861111111111" right="0.629861111111111" top="1.10208333333333" bottom="0.984027777777778" header="0.511805555555556" footer="0.629861111111111"/>
  <pageSetup paperSize="9" firstPageNumber="10" orientation="portrait" blackAndWhite="1" useFirstPageNumber="1" horizontalDpi="600"/>
  <headerFooter alignWithMargins="0">
    <oddFooter>&amp;C10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53"/>
  <sheetViews>
    <sheetView showGridLines="0" showZeros="0" tabSelected="1" workbookViewId="0">
      <pane xSplit="1" ySplit="3" topLeftCell="B22" activePane="bottomRight" state="frozen"/>
      <selection/>
      <selection pane="topRight"/>
      <selection pane="bottomLeft"/>
      <selection pane="bottomRight" activeCell="F25" sqref="F25"/>
    </sheetView>
  </sheetViews>
  <sheetFormatPr defaultColWidth="9.125" defaultRowHeight="14.25" outlineLevelCol="5"/>
  <cols>
    <col min="1" max="1" width="27.25" customWidth="1"/>
    <col min="2" max="6" width="10.625" customWidth="1"/>
    <col min="7" max="232" width="9.125" customWidth="1"/>
  </cols>
  <sheetData>
    <row r="1" ht="33.95" customHeight="1" spans="1:6">
      <c r="A1" s="2" t="s">
        <v>275</v>
      </c>
      <c r="B1" s="2"/>
      <c r="C1" s="2"/>
      <c r="D1" s="2"/>
      <c r="E1" s="2"/>
      <c r="F1" s="2"/>
    </row>
    <row r="2" ht="17.1" customHeight="1" spans="1:6">
      <c r="A2" s="3"/>
      <c r="B2" s="3"/>
      <c r="C2" s="3"/>
      <c r="F2" s="4" t="s">
        <v>42</v>
      </c>
    </row>
    <row r="3" ht="27.75" customHeight="1" spans="1:6">
      <c r="A3" s="5" t="s">
        <v>119</v>
      </c>
      <c r="B3" s="5" t="s">
        <v>218</v>
      </c>
      <c r="C3" s="5" t="s">
        <v>170</v>
      </c>
      <c r="D3" s="5" t="s">
        <v>122</v>
      </c>
      <c r="E3" s="5" t="s">
        <v>169</v>
      </c>
      <c r="F3" s="6" t="s">
        <v>220</v>
      </c>
    </row>
    <row r="4" s="1" customFormat="1" ht="24" customHeight="1" spans="1:6">
      <c r="A4" s="7" t="s">
        <v>276</v>
      </c>
      <c r="B4" s="8"/>
      <c r="C4" s="8">
        <v>104499</v>
      </c>
      <c r="D4" s="9"/>
      <c r="E4" s="10">
        <v>65867</v>
      </c>
      <c r="F4" s="11">
        <f>(C4-E4)/E4*100</f>
        <v>58.65</v>
      </c>
    </row>
    <row r="5" s="1" customFormat="1" ht="24" customHeight="1" spans="1:6">
      <c r="A5" s="7" t="s">
        <v>277</v>
      </c>
      <c r="B5" s="8">
        <v>26652</v>
      </c>
      <c r="C5" s="8">
        <v>28248</v>
      </c>
      <c r="D5" s="9">
        <f t="shared" ref="D5:D11" si="0">C5/B5*100</f>
        <v>105.99</v>
      </c>
      <c r="E5" s="10">
        <v>25018</v>
      </c>
      <c r="F5" s="11">
        <f t="shared" ref="F5:F27" si="1">(C5-E5)/E5*100</f>
        <v>12.91</v>
      </c>
    </row>
    <row r="6" s="1" customFormat="1" ht="24" customHeight="1" spans="1:6">
      <c r="A6" s="7" t="s">
        <v>278</v>
      </c>
      <c r="B6" s="8">
        <v>8163</v>
      </c>
      <c r="C6" s="8">
        <v>7545</v>
      </c>
      <c r="D6" s="9">
        <f t="shared" si="0"/>
        <v>92.43</v>
      </c>
      <c r="E6" s="10">
        <v>7779</v>
      </c>
      <c r="F6" s="11">
        <f t="shared" si="1"/>
        <v>-3.01</v>
      </c>
    </row>
    <row r="7" s="1" customFormat="1" ht="24" customHeight="1" spans="1:6">
      <c r="A7" s="7" t="s">
        <v>279</v>
      </c>
      <c r="B7" s="8">
        <v>7892</v>
      </c>
      <c r="C7" s="8">
        <v>8673</v>
      </c>
      <c r="D7" s="9">
        <f t="shared" si="0"/>
        <v>109.9</v>
      </c>
      <c r="E7" s="10">
        <v>7979</v>
      </c>
      <c r="F7" s="11">
        <f t="shared" si="1"/>
        <v>8.7</v>
      </c>
    </row>
    <row r="8" s="1" customFormat="1" ht="24" customHeight="1" spans="1:6">
      <c r="A8" s="7" t="s">
        <v>280</v>
      </c>
      <c r="B8" s="8">
        <v>27699</v>
      </c>
      <c r="C8" s="8">
        <v>30344</v>
      </c>
      <c r="D8" s="9">
        <f t="shared" si="0"/>
        <v>109.55</v>
      </c>
      <c r="E8" s="10">
        <v>27940</v>
      </c>
      <c r="F8" s="11">
        <f t="shared" si="1"/>
        <v>8.6</v>
      </c>
    </row>
    <row r="9" s="1" customFormat="1" ht="24" customHeight="1" spans="1:6">
      <c r="A9" s="7" t="s">
        <v>281</v>
      </c>
      <c r="B9" s="8">
        <v>1001</v>
      </c>
      <c r="C9" s="8">
        <v>823</v>
      </c>
      <c r="D9" s="9">
        <f t="shared" si="0"/>
        <v>82.22</v>
      </c>
      <c r="E9" s="10">
        <v>1096</v>
      </c>
      <c r="F9" s="11">
        <f t="shared" si="1"/>
        <v>-24.91</v>
      </c>
    </row>
    <row r="10" s="1" customFormat="1" ht="24" customHeight="1" spans="1:6">
      <c r="A10" s="7" t="s">
        <v>282</v>
      </c>
      <c r="B10" s="8">
        <v>88</v>
      </c>
      <c r="C10" s="8">
        <v>125</v>
      </c>
      <c r="D10" s="9">
        <f t="shared" si="0"/>
        <v>142.05</v>
      </c>
      <c r="E10" s="10">
        <v>73</v>
      </c>
      <c r="F10" s="11">
        <f t="shared" si="1"/>
        <v>71.23</v>
      </c>
    </row>
    <row r="11" s="1" customFormat="1" ht="24" customHeight="1" spans="1:6">
      <c r="A11" s="7" t="s">
        <v>283</v>
      </c>
      <c r="B11" s="8">
        <v>134</v>
      </c>
      <c r="C11" s="8"/>
      <c r="D11" s="9">
        <f t="shared" si="0"/>
        <v>0</v>
      </c>
      <c r="E11" s="10">
        <v>121</v>
      </c>
      <c r="F11" s="11">
        <f t="shared" si="1"/>
        <v>-100</v>
      </c>
    </row>
    <row r="12" s="1" customFormat="1" ht="24" customHeight="1" spans="1:6">
      <c r="A12" s="7"/>
      <c r="B12" s="8"/>
      <c r="C12" s="8"/>
      <c r="D12" s="9"/>
      <c r="E12" s="12"/>
      <c r="F12" s="13"/>
    </row>
    <row r="13" ht="24" customHeight="1" spans="1:6">
      <c r="A13" s="14"/>
      <c r="B13" s="15"/>
      <c r="C13" s="15"/>
      <c r="D13" s="16"/>
      <c r="E13" s="17"/>
      <c r="F13" s="18"/>
    </row>
    <row r="14" ht="24" customHeight="1" spans="1:6">
      <c r="A14" s="14"/>
      <c r="B14" s="15"/>
      <c r="C14" s="15"/>
      <c r="D14" s="16"/>
      <c r="E14" s="17"/>
      <c r="F14" s="18"/>
    </row>
    <row r="15" ht="24" customHeight="1" spans="1:6">
      <c r="A15" s="14"/>
      <c r="B15" s="15"/>
      <c r="C15" s="15"/>
      <c r="D15" s="16"/>
      <c r="E15" s="17"/>
      <c r="F15" s="18"/>
    </row>
    <row r="16" ht="24" customHeight="1" spans="1:6">
      <c r="A16" s="14"/>
      <c r="B16" s="15"/>
      <c r="C16" s="15"/>
      <c r="D16" s="16"/>
      <c r="E16" s="17"/>
      <c r="F16" s="18"/>
    </row>
    <row r="17" ht="24" customHeight="1" spans="1:6">
      <c r="A17" s="14"/>
      <c r="B17" s="15"/>
      <c r="C17" s="15"/>
      <c r="D17" s="16"/>
      <c r="E17" s="17"/>
      <c r="F17" s="18"/>
    </row>
    <row r="18" ht="24" customHeight="1" spans="1:6">
      <c r="A18" s="14"/>
      <c r="B18" s="15"/>
      <c r="C18" s="15"/>
      <c r="D18" s="16"/>
      <c r="E18" s="17"/>
      <c r="F18" s="18"/>
    </row>
    <row r="19" ht="24" customHeight="1" spans="1:6">
      <c r="A19" s="14"/>
      <c r="B19" s="15"/>
      <c r="C19" s="15"/>
      <c r="D19" s="16"/>
      <c r="E19" s="17"/>
      <c r="F19" s="18"/>
    </row>
    <row r="20" ht="24" customHeight="1" spans="1:6">
      <c r="A20" s="14"/>
      <c r="B20" s="15"/>
      <c r="C20" s="15"/>
      <c r="D20" s="16"/>
      <c r="E20" s="17"/>
      <c r="F20" s="18"/>
    </row>
    <row r="21" ht="24" customHeight="1" spans="1:6">
      <c r="A21" s="14"/>
      <c r="B21" s="15"/>
      <c r="C21" s="15"/>
      <c r="D21" s="16"/>
      <c r="E21" s="17"/>
      <c r="F21" s="18"/>
    </row>
    <row r="22" ht="24" customHeight="1" spans="1:6">
      <c r="A22" s="14"/>
      <c r="B22" s="15"/>
      <c r="C22" s="15"/>
      <c r="D22" s="16"/>
      <c r="E22" s="17"/>
      <c r="F22" s="18"/>
    </row>
    <row r="23" ht="24" customHeight="1" spans="1:6">
      <c r="A23" s="14"/>
      <c r="B23" s="15"/>
      <c r="C23" s="15"/>
      <c r="D23" s="16"/>
      <c r="E23" s="17"/>
      <c r="F23" s="18"/>
    </row>
    <row r="24" ht="24" customHeight="1" spans="1:6">
      <c r="A24" s="14"/>
      <c r="B24" s="15"/>
      <c r="C24" s="15"/>
      <c r="D24" s="16"/>
      <c r="E24" s="16"/>
      <c r="F24" s="18"/>
    </row>
    <row r="25" ht="24" customHeight="1" spans="1:6">
      <c r="A25" s="14"/>
      <c r="B25" s="15"/>
      <c r="C25" s="15"/>
      <c r="D25" s="16"/>
      <c r="E25" s="17"/>
      <c r="F25" s="18"/>
    </row>
    <row r="26" ht="24" customHeight="1" spans="1:6">
      <c r="A26" s="14"/>
      <c r="B26" s="15"/>
      <c r="C26" s="15"/>
      <c r="D26" s="16"/>
      <c r="E26" s="17"/>
      <c r="F26" s="18"/>
    </row>
    <row r="27" s="1" customFormat="1" ht="24" customHeight="1" spans="1:6">
      <c r="A27" s="19" t="s">
        <v>284</v>
      </c>
      <c r="B27" s="8">
        <f>SUM(B4:B26)</f>
        <v>71629</v>
      </c>
      <c r="C27" s="8">
        <f>SUM(C5:C26)</f>
        <v>75758</v>
      </c>
      <c r="D27" s="9">
        <f>C27/B27*100</f>
        <v>105.76</v>
      </c>
      <c r="E27" s="8">
        <f>SUM(E5:E26)</f>
        <v>70006</v>
      </c>
      <c r="F27" s="20">
        <f t="shared" si="1"/>
        <v>8.22</v>
      </c>
    </row>
    <row r="28" hidden="1" spans="4:4">
      <c r="D28" s="21" t="e">
        <f>SUM(#REF!-100)</f>
        <v>#REF!</v>
      </c>
    </row>
    <row r="29" hidden="1" spans="1:4">
      <c r="A29" s="22" t="s">
        <v>197</v>
      </c>
      <c r="B29" s="22"/>
      <c r="C29" s="23">
        <f>SUM(C4,C7:C8,C10:C15,C23)</f>
        <v>143641</v>
      </c>
      <c r="D29" s="21" t="e">
        <f>SUM(#REF!-100)</f>
        <v>#REF!</v>
      </c>
    </row>
    <row r="30" hidden="1" spans="3:4">
      <c r="C30">
        <f>+C29/C27*100</f>
        <v>189.605058211674</v>
      </c>
      <c r="D30" s="21" t="e">
        <f>SUM(#REF!-100)</f>
        <v>#REF!</v>
      </c>
    </row>
    <row r="31" hidden="1" spans="3:4">
      <c r="C31" s="23">
        <f>+C27-90359</f>
        <v>-14601</v>
      </c>
      <c r="D31" s="21" t="e">
        <f>SUM(#REF!-100)</f>
        <v>#REF!</v>
      </c>
    </row>
    <row r="32" hidden="1" spans="3:4">
      <c r="C32">
        <f>+C31/C27*100</f>
        <v>-19.2732120700124</v>
      </c>
      <c r="D32" s="21" t="e">
        <f>SUM(#REF!-100)</f>
        <v>#REF!</v>
      </c>
    </row>
    <row r="33" spans="1:5">
      <c r="A33" s="24"/>
      <c r="B33" s="25"/>
      <c r="C33" s="25"/>
      <c r="D33" s="25"/>
      <c r="E33" s="25"/>
    </row>
    <row r="34" spans="1:5">
      <c r="A34" s="25"/>
      <c r="B34" s="25"/>
      <c r="C34" s="25"/>
      <c r="D34" s="25"/>
      <c r="E34" s="25"/>
    </row>
    <row r="35" spans="1:4">
      <c r="A35" s="26"/>
      <c r="B35" s="26"/>
      <c r="C35" s="26"/>
      <c r="D35" s="26"/>
    </row>
    <row r="36" spans="1:4">
      <c r="A36" s="26"/>
      <c r="B36" s="26"/>
      <c r="C36" s="26"/>
      <c r="D36" s="26"/>
    </row>
    <row r="37" spans="1:4">
      <c r="A37" s="26"/>
      <c r="B37" s="26"/>
      <c r="C37" s="26"/>
      <c r="D37" s="26"/>
    </row>
    <row r="38" spans="1:4">
      <c r="A38" s="26"/>
      <c r="B38" s="26"/>
      <c r="C38" s="26"/>
      <c r="D38" s="26"/>
    </row>
    <row r="39" spans="1:4">
      <c r="A39" s="26"/>
      <c r="B39" s="26"/>
      <c r="C39" s="26"/>
      <c r="D39" s="26"/>
    </row>
    <row r="40" spans="1:4">
      <c r="A40" s="26"/>
      <c r="B40" s="26"/>
      <c r="C40" s="26"/>
      <c r="D40" s="26"/>
    </row>
    <row r="41" spans="1:4">
      <c r="A41" s="26"/>
      <c r="B41" s="26"/>
      <c r="C41" s="26"/>
      <c r="D41" s="26"/>
    </row>
    <row r="42" spans="1:4">
      <c r="A42" s="26"/>
      <c r="B42" s="26"/>
      <c r="C42" s="26"/>
      <c r="D42" s="26"/>
    </row>
    <row r="43" spans="1:4">
      <c r="A43" s="26"/>
      <c r="B43" s="26"/>
      <c r="C43" s="26"/>
      <c r="D43" s="26"/>
    </row>
    <row r="44" spans="1:4">
      <c r="A44" s="26"/>
      <c r="B44" s="26"/>
      <c r="C44" s="26"/>
      <c r="D44" s="26"/>
    </row>
    <row r="45" spans="1:4">
      <c r="A45" s="26"/>
      <c r="B45" s="26"/>
      <c r="C45" s="26"/>
      <c r="D45" s="26"/>
    </row>
    <row r="46" spans="1:4">
      <c r="A46" s="26"/>
      <c r="B46" s="26"/>
      <c r="C46" s="26"/>
      <c r="D46" s="26"/>
    </row>
    <row r="47" spans="1:4">
      <c r="A47" s="26"/>
      <c r="B47" s="26"/>
      <c r="C47" s="26"/>
      <c r="D47" s="26"/>
    </row>
    <row r="48" spans="1:4">
      <c r="A48" s="26"/>
      <c r="B48" s="26"/>
      <c r="C48" s="26"/>
      <c r="D48" s="26"/>
    </row>
    <row r="49" spans="1:4">
      <c r="A49" s="26"/>
      <c r="B49" s="26"/>
      <c r="C49" s="26"/>
      <c r="D49" s="26"/>
    </row>
    <row r="50" spans="1:4">
      <c r="A50" s="26"/>
      <c r="B50" s="26"/>
      <c r="C50" s="26"/>
      <c r="D50" s="26"/>
    </row>
    <row r="51" spans="1:4">
      <c r="A51" s="26"/>
      <c r="B51" s="26"/>
      <c r="C51" s="26"/>
      <c r="D51" s="26"/>
    </row>
    <row r="52" spans="1:4">
      <c r="A52" s="26"/>
      <c r="B52" s="26"/>
      <c r="C52" s="26"/>
      <c r="D52" s="26"/>
    </row>
    <row r="53" spans="1:4">
      <c r="A53" s="26"/>
      <c r="B53" s="26"/>
      <c r="C53" s="26"/>
      <c r="D53" s="26"/>
    </row>
  </sheetData>
  <mergeCells count="2">
    <mergeCell ref="A1:F1"/>
    <mergeCell ref="A33:E34"/>
  </mergeCells>
  <printOptions horizontalCentered="1"/>
  <pageMargins left="0.786805555555556" right="0.708333333333333" top="1.10208333333333" bottom="0.984027777777778" header="0.511805555555556" footer="0.708333333333333"/>
  <pageSetup paperSize="9" firstPageNumber="11" orientation="portrait" blackAndWhite="1" useFirstPageNumber="1" horizontalDpi="600"/>
  <headerFooter alignWithMargins="0">
    <oddFooter>&amp;C11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平衡表</vt:lpstr>
      <vt:lpstr>上级补助</vt:lpstr>
      <vt:lpstr>一般公共预算收入</vt:lpstr>
      <vt:lpstr>一般公共预算支出 </vt:lpstr>
      <vt:lpstr>本级支出</vt:lpstr>
      <vt:lpstr>预备费</vt:lpstr>
      <vt:lpstr>预算稳定基金</vt:lpstr>
      <vt:lpstr>政府性基金收入</vt:lpstr>
      <vt:lpstr>政府性基金支出</vt:lpstr>
      <vt:lpstr>社保基金收入</vt:lpstr>
      <vt:lpstr>社保基金支出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冰洁</cp:lastModifiedBy>
  <dcterms:created xsi:type="dcterms:W3CDTF">2011-06-11T01:23:00Z</dcterms:created>
  <cp:lastPrinted>2020-07-16T02:36:00Z</cp:lastPrinted>
  <dcterms:modified xsi:type="dcterms:W3CDTF">2020-07-26T11:20:14Z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