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85" windowHeight="122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6.政府债务限额表" sheetId="22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<sst xmlns="http://schemas.openxmlformats.org/spreadsheetml/2006/main" count="367" uniqueCount="261">
  <si>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</si>
  <si>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</si>
  <si>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</si>
  <si>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</si>
  <si>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</si>
  <si>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</si>
  <si>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</si>
  <si>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</si>
  <si>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</si>
  <si>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</si>
  <si>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</si>
  <si>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</si>
  <si>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</si>
  <si>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</si>
  <si>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</si>
  <si>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</si>
  <si>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</si>
  <si>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</si>
  <si>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</si>
  <si>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</si>
  <si>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</si>
  <si>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</si>
  <si>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</si>
  <si>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</si>
  <si>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</si>
  <si>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</si>
  <si>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</si>
  <si>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</si>
  <si>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</si>
  <si>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</si>
  <si>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</si>
  <si>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</si>
  <si>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</si>
  <si>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</si>
  <si>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</si>
  <si>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</si>
  <si>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</si>
  <si>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</si>
  <si>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</si>
  <si>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</si>
  <si>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</si>
  <si>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</si>
  <si>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</si>
  <si>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</si>
  <si>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</si>
  <si>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</si>
  <si>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</si>
  <si>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</si>
  <si>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</si>
  <si>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</si>
  <si>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</si>
  <si>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</si>
  <si>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</si>
  <si>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</si>
  <si>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</si>
  <si>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</si>
  <si>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</si>
  <si>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</si>
  <si>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</si>
  <si>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</si>
  <si>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</si>
  <si>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</si>
  <si>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</si>
  <si>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</si>
  <si>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</si>
  <si>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</si>
  <si>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</si>
  <si>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</si>
  <si>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</si>
  <si>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</si>
  <si>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</si>
  <si>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</si>
  <si>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</si>
  <si>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</si>
  <si>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</si>
  <si>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</si>
  <si>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</si>
  <si>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</si>
  <si>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</si>
  <si>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</si>
  <si>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</si>
  <si>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</si>
  <si>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</si>
  <si>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</si>
  <si>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</si>
  <si>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</si>
  <si>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</si>
  <si>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</si>
  <si>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</si>
  <si>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</si>
  <si>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</si>
  <si>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</si>
  <si>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</si>
  <si>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</si>
  <si>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</si>
  <si>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</si>
  <si>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</si>
  <si>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</si>
  <si>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</si>
  <si>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</si>
  <si>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</si>
  <si>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</si>
  <si>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</si>
  <si>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</si>
  <si>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资阳区政府债务限额情况表</t>
  </si>
  <si>
    <t>单位：亿元</t>
  </si>
  <si>
    <t>地区</t>
  </si>
  <si>
    <t>2014年末清理甄别余额</t>
  </si>
  <si>
    <t>2015年末限额</t>
  </si>
  <si>
    <t>2016年末限额</t>
  </si>
  <si>
    <t>2019年末限额</t>
  </si>
  <si>
    <t>一般债务</t>
  </si>
  <si>
    <t>专项债务</t>
  </si>
  <si>
    <t xml:space="preserve">    资阳区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</si>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</sst>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0.00"/>
    <numFmt numFmtId="178" formatCode="_ \¥* #,##0.00_ ;_ \¥* \-#,##0.00_ ;_ \¥* &quot;-&quot;??_ ;_ @_ "/>
    <numFmt numFmtId="179" formatCode="0_);[Red]\(0\)"/>
  </numFmts>
  <fonts count="62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20"/>
      <name val="黑体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b/>
      <sz val="15"/>
      <color indexed="56"/>
      <name val="Tahoma"/>
      <charset val="134"/>
    </font>
    <font>
      <b/>
      <sz val="11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16"/>
      <name val="宋体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Tahoma"/>
      <charset val="134"/>
    </font>
    <font>
      <sz val="11"/>
      <color indexed="10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21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20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1" fillId="0" borderId="0" applyFon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34" borderId="21" applyNumberFormat="0" applyFont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45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17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1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41" fillId="30" borderId="20" applyNumberForma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34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7" fillId="35" borderId="0" applyNumberFormat="0" applyBorder="0" applyAlignment="0" applyProtection="0">
      <alignment vertical="center"/>
    </xf>
    <xf numFmtId="0" fontId="3" fillId="0" borderId="0"/>
    <xf numFmtId="0" fontId="27" fillId="3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4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30" fillId="4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42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4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55" fillId="44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29" fillId="0" borderId="0" applyNumberFormat="0" applyFill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" fillId="0" borderId="0"/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4" borderId="18" applyNumberFormat="0" applyFont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4" borderId="1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4" borderId="1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4" borderId="1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52" borderId="0" applyNumberFormat="0" applyBorder="0" applyAlignment="0" applyProtection="0">
      <alignment vertical="center"/>
    </xf>
    <xf numFmtId="0" fontId="0" fillId="0" borderId="0"/>
    <xf numFmtId="0" fontId="45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53" borderId="0" applyNumberFormat="0" applyBorder="0" applyAlignment="0" applyProtection="0">
      <alignment vertical="center"/>
    </xf>
    <xf numFmtId="0" fontId="0" fillId="0" borderId="0"/>
    <xf numFmtId="0" fontId="4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45" fillId="54" borderId="0" applyNumberFormat="0" applyBorder="0" applyAlignment="0" applyProtection="0">
      <alignment vertical="center"/>
    </xf>
    <xf numFmtId="0" fontId="0" fillId="0" borderId="0"/>
    <xf numFmtId="0" fontId="4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45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47" borderId="0" applyNumberFormat="0" applyBorder="0" applyAlignment="0" applyProtection="0">
      <alignment vertical="center"/>
    </xf>
    <xf numFmtId="0" fontId="0" fillId="0" borderId="0"/>
    <xf numFmtId="0" fontId="45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55" borderId="0" applyNumberFormat="0" applyBorder="0" applyAlignment="0" applyProtection="0">
      <alignment vertical="center"/>
    </xf>
    <xf numFmtId="0" fontId="0" fillId="0" borderId="0"/>
    <xf numFmtId="0" fontId="4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9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2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49" borderId="30" applyNumberFormat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2" fillId="49" borderId="28" applyNumberFormat="0" applyAlignment="0" applyProtection="0">
      <alignment vertical="center"/>
    </xf>
    <xf numFmtId="0" fontId="53" fillId="50" borderId="29" applyNumberFormat="0" applyAlignment="0" applyProtection="0">
      <alignment vertical="center"/>
    </xf>
    <xf numFmtId="0" fontId="53" fillId="50" borderId="29" applyNumberForma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8" fillId="49" borderId="30" applyNumberFormat="0" applyAlignment="0" applyProtection="0">
      <alignment vertical="center"/>
    </xf>
    <xf numFmtId="0" fontId="55" fillId="44" borderId="28" applyNumberFormat="0" applyAlignment="0" applyProtection="0">
      <alignment vertical="center"/>
    </xf>
    <xf numFmtId="0" fontId="1" fillId="0" borderId="0"/>
    <xf numFmtId="0" fontId="1" fillId="0" borderId="0"/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14" borderId="18" applyNumberFormat="0" applyFont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177" fontId="8" fillId="0" borderId="1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1222" applyFont="1" applyFill="1" applyBorder="1" applyAlignment="1">
      <alignment horizontal="center" vertical="center" wrapText="1"/>
    </xf>
    <xf numFmtId="0" fontId="14" fillId="0" borderId="1" xfId="1798" applyFont="1" applyFill="1" applyBorder="1" applyAlignment="1">
      <alignment horizontal="center" vertical="center"/>
    </xf>
    <xf numFmtId="0" fontId="14" fillId="0" borderId="1" xfId="1848" applyFont="1" applyBorder="1" applyAlignment="1">
      <alignment horizontal="center" vertical="center"/>
    </xf>
    <xf numFmtId="0" fontId="14" fillId="2" borderId="1" xfId="1240" applyFont="1" applyFill="1" applyBorder="1" applyAlignment="1">
      <alignment horizontal="center" vertical="center" wrapText="1"/>
    </xf>
    <xf numFmtId="0" fontId="14" fillId="0" borderId="1" xfId="2725" applyFont="1" applyFill="1" applyBorder="1" applyAlignment="1">
      <alignment horizontal="center" vertical="center" wrapText="1"/>
    </xf>
    <xf numFmtId="0" fontId="14" fillId="0" borderId="1" xfId="373" applyFont="1" applyBorder="1" applyAlignment="1">
      <alignment horizontal="center" vertical="center"/>
    </xf>
    <xf numFmtId="0" fontId="14" fillId="0" borderId="1" xfId="2727" applyFont="1" applyFill="1" applyBorder="1" applyAlignment="1">
      <alignment horizontal="center" vertical="center" wrapText="1"/>
    </xf>
    <xf numFmtId="0" fontId="14" fillId="0" borderId="1" xfId="2657" applyFont="1" applyFill="1" applyBorder="1" applyAlignment="1">
      <alignment horizontal="center" vertical="center" wrapText="1"/>
    </xf>
    <xf numFmtId="0" fontId="14" fillId="0" borderId="1" xfId="2662" applyFont="1" applyFill="1" applyBorder="1" applyAlignment="1">
      <alignment horizontal="center" vertical="center" wrapText="1"/>
    </xf>
    <xf numFmtId="0" fontId="14" fillId="0" borderId="1" xfId="18" applyFont="1" applyFill="1" applyBorder="1" applyAlignment="1">
      <alignment horizontal="center" vertical="center" wrapText="1"/>
    </xf>
    <xf numFmtId="0" fontId="14" fillId="0" borderId="1" xfId="2726" applyFont="1" applyFill="1" applyBorder="1" applyAlignment="1">
      <alignment horizontal="center" vertical="center" wrapText="1"/>
    </xf>
    <xf numFmtId="0" fontId="14" fillId="0" borderId="1" xfId="2579" applyFont="1" applyFill="1" applyBorder="1" applyAlignment="1">
      <alignment horizontal="center" vertical="center" wrapText="1"/>
    </xf>
    <xf numFmtId="0" fontId="14" fillId="0" borderId="1" xfId="257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14" xfId="2497" applyNumberFormat="1" applyFont="1" applyFill="1" applyBorder="1" applyAlignment="1"/>
    <xf numFmtId="57" fontId="2" fillId="0" borderId="14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3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9" fontId="18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8" fillId="0" borderId="1" xfId="3603" applyFont="1" applyFill="1" applyBorder="1" applyAlignment="1">
      <alignment horizontal="center"/>
    </xf>
    <xf numFmtId="176" fontId="18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8" fillId="0" borderId="1" xfId="2497" applyFont="1" applyFill="1" applyBorder="1" applyAlignment="1"/>
    <xf numFmtId="1" fontId="18" fillId="0" borderId="1" xfId="3603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9" fontId="18" fillId="0" borderId="1" xfId="3602" applyNumberFormat="1" applyFont="1" applyFill="1" applyBorder="1" applyAlignment="1">
      <alignment horizontal="center"/>
    </xf>
    <xf numFmtId="179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3" t="s">
        <v>0</v>
      </c>
      <c r="B1" s="63"/>
      <c r="C1" s="63"/>
      <c r="D1" s="63"/>
      <c r="E1" s="63"/>
      <c r="F1" s="63"/>
      <c r="G1" s="63"/>
      <c r="H1" s="63"/>
    </row>
    <row r="2" ht="27" customHeight="1" spans="1:8">
      <c r="A2" s="64"/>
      <c r="B2" s="64"/>
      <c r="C2" s="64"/>
      <c r="D2" s="64"/>
      <c r="E2" s="64"/>
      <c r="F2" s="64"/>
      <c r="G2" s="64"/>
      <c r="H2" s="65" t="s">
        <v>1</v>
      </c>
    </row>
    <row r="3" ht="21.75" customHeight="1" spans="1:8">
      <c r="A3" s="66" t="s">
        <v>2</v>
      </c>
      <c r="B3" s="66" t="s">
        <v>3</v>
      </c>
      <c r="C3" s="66"/>
      <c r="D3" s="66" t="s">
        <v>4</v>
      </c>
      <c r="E3" s="66"/>
      <c r="F3" s="67" t="s">
        <v>5</v>
      </c>
      <c r="G3" s="68"/>
      <c r="H3" s="66" t="s">
        <v>6</v>
      </c>
    </row>
    <row r="4" ht="24.75" customHeight="1" spans="1:8">
      <c r="A4" s="66"/>
      <c r="B4" s="69" t="s">
        <v>7</v>
      </c>
      <c r="C4" s="69" t="s">
        <v>8</v>
      </c>
      <c r="D4" s="69" t="s">
        <v>7</v>
      </c>
      <c r="E4" s="69" t="s">
        <v>8</v>
      </c>
      <c r="F4" s="69" t="s">
        <v>7</v>
      </c>
      <c r="G4" s="69" t="s">
        <v>8</v>
      </c>
      <c r="H4" s="66"/>
    </row>
    <row r="5" customFormat="1" ht="17.25" customHeight="1" spans="1:8">
      <c r="A5" s="70" t="s">
        <v>9</v>
      </c>
      <c r="B5" s="71">
        <f t="shared" ref="B5:G5" si="0">SUM(B6:B20)</f>
        <v>73800</v>
      </c>
      <c r="C5" s="71">
        <v>34753</v>
      </c>
      <c r="D5" s="71">
        <f t="shared" si="0"/>
        <v>72800</v>
      </c>
      <c r="E5" s="72">
        <f t="shared" si="0"/>
        <v>36951</v>
      </c>
      <c r="F5" s="72">
        <f t="shared" si="0"/>
        <v>77000</v>
      </c>
      <c r="G5" s="72">
        <f t="shared" si="0"/>
        <v>42349.75</v>
      </c>
      <c r="H5" s="72"/>
    </row>
    <row r="6" ht="17.25" customHeight="1" spans="1:8">
      <c r="A6" s="73" t="s">
        <v>10</v>
      </c>
      <c r="B6" s="74">
        <v>30</v>
      </c>
      <c r="C6" s="74"/>
      <c r="D6" s="74">
        <v>30</v>
      </c>
      <c r="E6" s="74"/>
      <c r="F6" s="74">
        <v>30</v>
      </c>
      <c r="G6" s="74"/>
      <c r="H6" s="75"/>
    </row>
    <row r="7" ht="17.25" customHeight="1" spans="1:8">
      <c r="A7" s="73" t="s">
        <v>11</v>
      </c>
      <c r="B7" s="74">
        <v>31400</v>
      </c>
      <c r="C7" s="74">
        <v>5887</v>
      </c>
      <c r="D7" s="74">
        <v>39970</v>
      </c>
      <c r="E7" s="76">
        <v>14988</v>
      </c>
      <c r="F7" s="76">
        <f>35070+660</f>
        <v>35730</v>
      </c>
      <c r="G7" s="77">
        <f>F7*0.375</f>
        <v>13398.75</v>
      </c>
      <c r="H7" s="78" t="s">
        <v>12</v>
      </c>
    </row>
    <row r="8" ht="17.25" customHeight="1" spans="1:8">
      <c r="A8" s="73" t="s">
        <v>13</v>
      </c>
      <c r="B8" s="74">
        <v>300</v>
      </c>
      <c r="C8" s="74">
        <v>225</v>
      </c>
      <c r="D8" s="74"/>
      <c r="E8" s="76"/>
      <c r="F8" s="76"/>
      <c r="G8" s="76"/>
      <c r="H8" s="78"/>
    </row>
    <row r="9" ht="17.25" customHeight="1" spans="1:8">
      <c r="A9" s="73" t="s">
        <v>14</v>
      </c>
      <c r="B9" s="74">
        <v>13600</v>
      </c>
      <c r="C9" s="74">
        <f>B9*0.75</f>
        <v>10200</v>
      </c>
      <c r="D9" s="74"/>
      <c r="E9" s="76"/>
      <c r="F9" s="76"/>
      <c r="G9" s="76"/>
      <c r="H9" s="78"/>
    </row>
    <row r="10" ht="17.25" customHeight="1" spans="1:8">
      <c r="A10" s="73" t="s">
        <v>15</v>
      </c>
      <c r="B10" s="74">
        <v>7750</v>
      </c>
      <c r="C10" s="74">
        <f t="shared" ref="C10:G10" si="1">B10*0.28</f>
        <v>2170</v>
      </c>
      <c r="D10" s="74">
        <v>8500</v>
      </c>
      <c r="E10" s="76">
        <f t="shared" si="1"/>
        <v>2380</v>
      </c>
      <c r="F10" s="76">
        <v>9200</v>
      </c>
      <c r="G10" s="76">
        <f t="shared" si="1"/>
        <v>2576</v>
      </c>
      <c r="H10" s="79"/>
    </row>
    <row r="11" ht="17.25" customHeight="1" spans="1:8">
      <c r="A11" s="73" t="s">
        <v>16</v>
      </c>
      <c r="B11" s="74">
        <v>3520</v>
      </c>
      <c r="C11" s="74">
        <f>B11*0.28</f>
        <v>985.6</v>
      </c>
      <c r="D11" s="74">
        <v>3600</v>
      </c>
      <c r="E11" s="76">
        <v>1008</v>
      </c>
      <c r="F11" s="76">
        <v>4500</v>
      </c>
      <c r="G11" s="76">
        <f>F11*0.28</f>
        <v>1260</v>
      </c>
      <c r="H11" s="79"/>
    </row>
    <row r="12" ht="17.25" customHeight="1" spans="1:8">
      <c r="A12" s="73" t="s">
        <v>17</v>
      </c>
      <c r="B12" s="74">
        <v>6300</v>
      </c>
      <c r="C12" s="74">
        <f t="shared" ref="C12:G12" si="2">B12*0.7</f>
        <v>4410</v>
      </c>
      <c r="D12" s="74">
        <v>7000</v>
      </c>
      <c r="E12" s="76">
        <f t="shared" si="2"/>
        <v>4900</v>
      </c>
      <c r="F12" s="76">
        <v>8000</v>
      </c>
      <c r="G12" s="76">
        <f t="shared" si="2"/>
        <v>5600</v>
      </c>
      <c r="H12" s="79"/>
    </row>
    <row r="13" ht="17.25" customHeight="1" spans="1:8">
      <c r="A13" s="73" t="s">
        <v>18</v>
      </c>
      <c r="B13" s="74">
        <v>100</v>
      </c>
      <c r="C13" s="74">
        <f t="shared" ref="C13:G13" si="3">B13*0.75</f>
        <v>75</v>
      </c>
      <c r="D13" s="74">
        <v>100</v>
      </c>
      <c r="E13" s="76">
        <f t="shared" si="3"/>
        <v>75</v>
      </c>
      <c r="F13" s="76">
        <v>100</v>
      </c>
      <c r="G13" s="76">
        <f t="shared" si="3"/>
        <v>75</v>
      </c>
      <c r="H13" s="79"/>
    </row>
    <row r="14" ht="17.25" customHeight="1" spans="1:8">
      <c r="A14" s="73" t="s">
        <v>19</v>
      </c>
      <c r="B14" s="74">
        <v>1400</v>
      </c>
      <c r="C14" s="74">
        <v>1400</v>
      </c>
      <c r="D14" s="74">
        <v>3500</v>
      </c>
      <c r="E14" s="74">
        <f t="shared" ref="E14:E17" si="4">D14</f>
        <v>3500</v>
      </c>
      <c r="F14" s="74">
        <v>5500</v>
      </c>
      <c r="G14" s="74">
        <v>5500</v>
      </c>
      <c r="H14" s="79"/>
    </row>
    <row r="15" ht="17.25" customHeight="1" spans="1:8">
      <c r="A15" s="73" t="s">
        <v>20</v>
      </c>
      <c r="B15" s="74">
        <v>3300</v>
      </c>
      <c r="C15" s="74">
        <v>3300</v>
      </c>
      <c r="D15" s="74">
        <v>4000</v>
      </c>
      <c r="E15" s="74">
        <f t="shared" si="4"/>
        <v>4000</v>
      </c>
      <c r="F15" s="74">
        <v>5500</v>
      </c>
      <c r="G15" s="74">
        <v>5500</v>
      </c>
      <c r="H15" s="79"/>
    </row>
    <row r="16" ht="17.25" customHeight="1" spans="1:8">
      <c r="A16" s="73" t="s">
        <v>21</v>
      </c>
      <c r="B16" s="74">
        <v>220</v>
      </c>
      <c r="C16" s="74">
        <v>220</v>
      </c>
      <c r="D16" s="74">
        <v>240</v>
      </c>
      <c r="E16" s="74">
        <f t="shared" si="4"/>
        <v>240</v>
      </c>
      <c r="F16" s="74">
        <v>390</v>
      </c>
      <c r="G16" s="74">
        <v>390</v>
      </c>
      <c r="H16" s="79"/>
    </row>
    <row r="17" ht="17.25" customHeight="1" spans="1:8">
      <c r="A17" s="73" t="s">
        <v>22</v>
      </c>
      <c r="B17" s="74">
        <v>2500</v>
      </c>
      <c r="C17" s="74">
        <v>2500</v>
      </c>
      <c r="D17" s="74">
        <v>2800</v>
      </c>
      <c r="E17" s="74">
        <f t="shared" si="4"/>
        <v>2800</v>
      </c>
      <c r="F17" s="74">
        <v>3600</v>
      </c>
      <c r="G17" s="74">
        <v>3600</v>
      </c>
      <c r="H17" s="79"/>
    </row>
    <row r="18" ht="17.25" customHeight="1" spans="1:8">
      <c r="A18" s="73" t="s">
        <v>23</v>
      </c>
      <c r="B18" s="74">
        <v>600</v>
      </c>
      <c r="C18" s="74">
        <v>600</v>
      </c>
      <c r="D18" s="74"/>
      <c r="E18" s="74"/>
      <c r="F18" s="74"/>
      <c r="G18" s="74"/>
      <c r="H18" s="79"/>
    </row>
    <row r="19" ht="17.25" customHeight="1" spans="1:8">
      <c r="A19" s="73" t="s">
        <v>24</v>
      </c>
      <c r="B19" s="74">
        <v>780</v>
      </c>
      <c r="C19" s="74">
        <v>780</v>
      </c>
      <c r="D19" s="74">
        <v>800</v>
      </c>
      <c r="E19" s="74">
        <f t="shared" ref="E19:E24" si="5">D19</f>
        <v>800</v>
      </c>
      <c r="F19" s="74">
        <v>950</v>
      </c>
      <c r="G19" s="74">
        <v>950</v>
      </c>
      <c r="H19" s="79"/>
    </row>
    <row r="20" ht="17.25" customHeight="1" spans="1:8">
      <c r="A20" s="73" t="s">
        <v>25</v>
      </c>
      <c r="B20" s="80">
        <v>2000</v>
      </c>
      <c r="C20" s="80">
        <v>2000</v>
      </c>
      <c r="D20" s="80">
        <v>2260</v>
      </c>
      <c r="E20" s="74">
        <f t="shared" si="5"/>
        <v>2260</v>
      </c>
      <c r="F20" s="74">
        <v>3500</v>
      </c>
      <c r="G20" s="74">
        <v>3500</v>
      </c>
      <c r="H20" s="79"/>
    </row>
    <row r="21" customFormat="1" ht="17.25" customHeight="1" spans="1:8">
      <c r="A21" s="70" t="s">
        <v>26</v>
      </c>
      <c r="B21" s="71">
        <f t="shared" ref="B21:G21" si="6">SUM(B22:B27)</f>
        <v>9200</v>
      </c>
      <c r="C21" s="71">
        <f t="shared" si="6"/>
        <v>9200</v>
      </c>
      <c r="D21" s="71">
        <f t="shared" si="6"/>
        <v>12000</v>
      </c>
      <c r="E21" s="71">
        <f t="shared" si="6"/>
        <v>12000</v>
      </c>
      <c r="F21" s="71">
        <f t="shared" si="6"/>
        <v>18000</v>
      </c>
      <c r="G21" s="71">
        <f t="shared" si="6"/>
        <v>18000</v>
      </c>
      <c r="H21" s="82"/>
    </row>
    <row r="22" ht="17.25" customHeight="1" spans="1:8">
      <c r="A22" s="73" t="s">
        <v>27</v>
      </c>
      <c r="B22" s="74">
        <v>1700</v>
      </c>
      <c r="C22" s="74">
        <v>1700</v>
      </c>
      <c r="D22" s="74">
        <v>1800</v>
      </c>
      <c r="E22" s="76">
        <f t="shared" si="5"/>
        <v>1800</v>
      </c>
      <c r="F22" s="76">
        <v>2000</v>
      </c>
      <c r="G22" s="76">
        <v>2000</v>
      </c>
      <c r="H22" s="79"/>
    </row>
    <row r="23" ht="17.25" customHeight="1" spans="1:8">
      <c r="A23" s="73" t="s">
        <v>28</v>
      </c>
      <c r="B23" s="74">
        <v>2900</v>
      </c>
      <c r="C23" s="74">
        <v>2900</v>
      </c>
      <c r="D23" s="74">
        <v>2800</v>
      </c>
      <c r="E23" s="76">
        <f t="shared" si="5"/>
        <v>2800</v>
      </c>
      <c r="F23" s="76">
        <v>3800</v>
      </c>
      <c r="G23" s="76">
        <v>3800</v>
      </c>
      <c r="H23" s="79"/>
    </row>
    <row r="24" ht="17.25" customHeight="1" spans="1:8">
      <c r="A24" s="73" t="s">
        <v>29</v>
      </c>
      <c r="B24" s="74">
        <v>2500</v>
      </c>
      <c r="C24" s="74">
        <v>2500</v>
      </c>
      <c r="D24" s="74">
        <v>2400</v>
      </c>
      <c r="E24" s="76">
        <f t="shared" si="5"/>
        <v>2400</v>
      </c>
      <c r="F24" s="76">
        <v>3500</v>
      </c>
      <c r="G24" s="76">
        <v>3500</v>
      </c>
      <c r="H24" s="79"/>
    </row>
    <row r="25" ht="17.25" customHeight="1" spans="1:8">
      <c r="A25" s="73" t="s">
        <v>30</v>
      </c>
      <c r="B25" s="74"/>
      <c r="C25" s="74"/>
      <c r="D25" s="74"/>
      <c r="E25" s="76"/>
      <c r="F25" s="76"/>
      <c r="G25" s="76"/>
      <c r="H25" s="79"/>
    </row>
    <row r="26" ht="17.25" customHeight="1" spans="1:8">
      <c r="A26" s="73" t="s">
        <v>31</v>
      </c>
      <c r="B26" s="74">
        <v>2100</v>
      </c>
      <c r="C26" s="74">
        <v>2100</v>
      </c>
      <c r="D26" s="74">
        <v>5000</v>
      </c>
      <c r="E26" s="76">
        <f>D26</f>
        <v>5000</v>
      </c>
      <c r="F26" s="76">
        <v>8700</v>
      </c>
      <c r="G26" s="76">
        <v>8700</v>
      </c>
      <c r="H26" s="79"/>
    </row>
    <row r="27" ht="17.25" customHeight="1" spans="1:8">
      <c r="A27" s="73" t="s">
        <v>32</v>
      </c>
      <c r="B27" s="83"/>
      <c r="C27" s="83"/>
      <c r="D27" s="83"/>
      <c r="E27" s="76"/>
      <c r="F27" s="76"/>
      <c r="G27" s="76"/>
      <c r="H27" s="79"/>
    </row>
    <row r="28" customFormat="1" ht="17.25" customHeight="1" spans="1:8">
      <c r="A28" s="71" t="s">
        <v>33</v>
      </c>
      <c r="B28" s="71">
        <f t="shared" ref="B28:G28" si="7">B5+B21</f>
        <v>83000</v>
      </c>
      <c r="C28" s="71">
        <v>43953</v>
      </c>
      <c r="D28" s="71">
        <f t="shared" si="7"/>
        <v>84800</v>
      </c>
      <c r="E28" s="72">
        <f t="shared" si="7"/>
        <v>48951</v>
      </c>
      <c r="F28" s="72">
        <f t="shared" si="7"/>
        <v>95000</v>
      </c>
      <c r="G28" s="72">
        <f t="shared" si="7"/>
        <v>60349.75</v>
      </c>
      <c r="H28" s="85"/>
    </row>
    <row r="29" s="62" customFormat="1" ht="17.25" customHeight="1" spans="1:8">
      <c r="A29" s="86" t="s">
        <v>34</v>
      </c>
      <c r="B29" s="69" t="s">
        <v>7</v>
      </c>
      <c r="C29" s="86" t="s">
        <v>35</v>
      </c>
      <c r="D29" s="69" t="s">
        <v>7</v>
      </c>
      <c r="E29" s="86" t="s">
        <v>35</v>
      </c>
      <c r="F29" s="69" t="s">
        <v>7</v>
      </c>
      <c r="G29" s="86" t="s">
        <v>35</v>
      </c>
      <c r="H29" s="95"/>
    </row>
    <row r="30" customFormat="1" ht="17.25" customHeight="1" spans="1:8">
      <c r="A30" s="91" t="s">
        <v>36</v>
      </c>
      <c r="B30" s="71"/>
      <c r="C30" s="71">
        <f>SUM(C31:C34)</f>
        <v>30342</v>
      </c>
      <c r="D30" s="71"/>
      <c r="E30" s="71">
        <f>SUM(E31:E34)</f>
        <v>27275</v>
      </c>
      <c r="F30" s="71"/>
      <c r="G30" s="71">
        <f>SUM(G31:G34)</f>
        <v>26115</v>
      </c>
      <c r="H30" s="85"/>
    </row>
    <row r="31" ht="17.25" customHeight="1" spans="1:8">
      <c r="A31" s="92" t="s">
        <v>37</v>
      </c>
      <c r="B31" s="83">
        <v>30</v>
      </c>
      <c r="C31" s="83">
        <f>B31</f>
        <v>30</v>
      </c>
      <c r="D31" s="83">
        <v>30</v>
      </c>
      <c r="E31" s="74">
        <v>30</v>
      </c>
      <c r="F31" s="74">
        <v>30</v>
      </c>
      <c r="G31" s="74">
        <v>30</v>
      </c>
      <c r="H31" s="79"/>
    </row>
    <row r="32" ht="17.25" customHeight="1" spans="1:8">
      <c r="A32" s="73" t="s">
        <v>38</v>
      </c>
      <c r="B32" s="83">
        <v>31400</v>
      </c>
      <c r="C32" s="83">
        <f>B32*0.75</f>
        <v>23550</v>
      </c>
      <c r="D32" s="83">
        <v>39970</v>
      </c>
      <c r="E32" s="74">
        <f>D32*0.5</f>
        <v>19985</v>
      </c>
      <c r="F32" s="74">
        <f>F7</f>
        <v>35730</v>
      </c>
      <c r="G32" s="74">
        <f>F32*0.5</f>
        <v>17865</v>
      </c>
      <c r="H32" s="78" t="s">
        <v>39</v>
      </c>
    </row>
    <row r="33" ht="17.25" customHeight="1" spans="1:8">
      <c r="A33" s="73" t="s">
        <v>40</v>
      </c>
      <c r="B33" s="83">
        <v>7750</v>
      </c>
      <c r="C33" s="83">
        <f t="shared" ref="C33:G33" si="8">B33*0.6</f>
        <v>4650</v>
      </c>
      <c r="D33" s="83">
        <v>8500</v>
      </c>
      <c r="E33" s="83">
        <f t="shared" si="8"/>
        <v>5100</v>
      </c>
      <c r="F33" s="83">
        <f>F10</f>
        <v>9200</v>
      </c>
      <c r="G33" s="83">
        <f t="shared" si="8"/>
        <v>5520</v>
      </c>
      <c r="H33" s="79"/>
    </row>
    <row r="34" ht="17.25" customHeight="1" spans="1:8">
      <c r="A34" s="73" t="s">
        <v>41</v>
      </c>
      <c r="B34" s="83">
        <v>3520</v>
      </c>
      <c r="C34" s="83">
        <f t="shared" ref="C34:G34" si="9">B34*0.6</f>
        <v>2112</v>
      </c>
      <c r="D34" s="83">
        <v>3600</v>
      </c>
      <c r="E34" s="83">
        <f t="shared" si="9"/>
        <v>2160</v>
      </c>
      <c r="F34" s="83">
        <f>F11</f>
        <v>4500</v>
      </c>
      <c r="G34" s="83">
        <f t="shared" si="9"/>
        <v>2700</v>
      </c>
      <c r="H34" s="79"/>
    </row>
    <row r="35" customFormat="1" ht="17.25" customHeight="1" spans="1:8">
      <c r="A35" s="91" t="s">
        <v>42</v>
      </c>
      <c r="B35" s="71"/>
      <c r="C35" s="71">
        <v>8705</v>
      </c>
      <c r="D35" s="71"/>
      <c r="E35" s="72">
        <f>SUM(E36:E42)</f>
        <v>8574</v>
      </c>
      <c r="F35" s="72"/>
      <c r="G35" s="72">
        <f>SUM(G36:G42)</f>
        <v>8535.25</v>
      </c>
      <c r="H35" s="85"/>
    </row>
    <row r="36" ht="17.25" customHeight="1" spans="1:8">
      <c r="A36" s="73" t="s">
        <v>43</v>
      </c>
      <c r="B36" s="83">
        <v>31400</v>
      </c>
      <c r="C36" s="83">
        <f>B36*0.0625</f>
        <v>1962.5</v>
      </c>
      <c r="D36" s="83">
        <v>39970</v>
      </c>
      <c r="E36" s="74">
        <v>4997</v>
      </c>
      <c r="F36" s="74">
        <f t="shared" ref="F36:F40" si="10">F7</f>
        <v>35730</v>
      </c>
      <c r="G36" s="74">
        <f>F36*0.125</f>
        <v>4466.25</v>
      </c>
      <c r="H36" s="78" t="s">
        <v>44</v>
      </c>
    </row>
    <row r="37" ht="17.25" customHeight="1" spans="1:8">
      <c r="A37" s="73" t="s">
        <v>45</v>
      </c>
      <c r="B37" s="83">
        <v>300</v>
      </c>
      <c r="C37" s="83">
        <f t="shared" ref="C37:C41" si="11">B37*0.25</f>
        <v>75</v>
      </c>
      <c r="D37" s="83"/>
      <c r="E37" s="74"/>
      <c r="F37" s="74"/>
      <c r="G37" s="74"/>
      <c r="H37" s="78"/>
    </row>
    <row r="38" ht="17.25" customHeight="1" spans="1:8">
      <c r="A38" s="73" t="s">
        <v>46</v>
      </c>
      <c r="B38" s="83">
        <v>13600</v>
      </c>
      <c r="C38" s="83">
        <f t="shared" si="11"/>
        <v>3400</v>
      </c>
      <c r="D38" s="83"/>
      <c r="E38" s="74"/>
      <c r="F38" s="74"/>
      <c r="G38" s="74"/>
      <c r="H38" s="79"/>
    </row>
    <row r="39" ht="17.25" customHeight="1" spans="1:8">
      <c r="A39" s="73" t="s">
        <v>47</v>
      </c>
      <c r="B39" s="83">
        <v>7750</v>
      </c>
      <c r="C39" s="83">
        <f t="shared" ref="C39:G39" si="12">B39*0.12</f>
        <v>930</v>
      </c>
      <c r="D39" s="83">
        <v>8500</v>
      </c>
      <c r="E39" s="83">
        <f t="shared" si="12"/>
        <v>1020</v>
      </c>
      <c r="F39" s="83">
        <f t="shared" si="10"/>
        <v>9200</v>
      </c>
      <c r="G39" s="83">
        <f t="shared" si="12"/>
        <v>1104</v>
      </c>
      <c r="H39" s="79"/>
    </row>
    <row r="40" ht="17.25" customHeight="1" spans="1:8">
      <c r="A40" s="73" t="s">
        <v>48</v>
      </c>
      <c r="B40" s="83">
        <v>3520</v>
      </c>
      <c r="C40" s="83">
        <f t="shared" ref="C40:G40" si="13">B40*0.12</f>
        <v>422.4</v>
      </c>
      <c r="D40" s="83">
        <v>3600</v>
      </c>
      <c r="E40" s="83">
        <f t="shared" si="13"/>
        <v>432</v>
      </c>
      <c r="F40" s="83">
        <f t="shared" si="10"/>
        <v>4500</v>
      </c>
      <c r="G40" s="83">
        <f t="shared" si="13"/>
        <v>540</v>
      </c>
      <c r="H40" s="79"/>
    </row>
    <row r="41" ht="17.25" customHeight="1" spans="1:8">
      <c r="A41" s="92" t="s">
        <v>49</v>
      </c>
      <c r="B41" s="83">
        <v>100</v>
      </c>
      <c r="C41" s="83">
        <f t="shared" si="11"/>
        <v>25</v>
      </c>
      <c r="D41" s="83">
        <v>100</v>
      </c>
      <c r="E41" s="83">
        <f>D41*0.25</f>
        <v>25</v>
      </c>
      <c r="F41" s="83">
        <f>F13</f>
        <v>100</v>
      </c>
      <c r="G41" s="83">
        <f>F41*0.25</f>
        <v>25</v>
      </c>
      <c r="H41" s="79"/>
    </row>
    <row r="42" ht="17.25" customHeight="1" spans="1:8">
      <c r="A42" s="92" t="s">
        <v>50</v>
      </c>
      <c r="B42" s="74">
        <v>6300</v>
      </c>
      <c r="C42" s="74">
        <f t="shared" ref="C42:G42" si="14">B42*0.3</f>
        <v>1890</v>
      </c>
      <c r="D42" s="74">
        <v>7000</v>
      </c>
      <c r="E42" s="74">
        <f t="shared" si="14"/>
        <v>2100</v>
      </c>
      <c r="F42" s="74">
        <f>F12</f>
        <v>8000</v>
      </c>
      <c r="G42" s="74">
        <f t="shared" si="14"/>
        <v>2400</v>
      </c>
      <c r="H42" s="79"/>
    </row>
    <row r="43" customFormat="1" ht="17.25" customHeight="1" spans="1:8">
      <c r="A43" s="91" t="s">
        <v>51</v>
      </c>
      <c r="B43" s="71">
        <f t="shared" ref="B43:F43" si="15">C28+C30+C35</f>
        <v>83000</v>
      </c>
      <c r="C43" s="71"/>
      <c r="D43" s="72">
        <f t="shared" si="15"/>
        <v>84800</v>
      </c>
      <c r="E43" s="72"/>
      <c r="F43" s="72">
        <f t="shared" si="15"/>
        <v>95000</v>
      </c>
      <c r="G43" s="71"/>
      <c r="H43" s="85"/>
    </row>
    <row r="44" spans="1:8">
      <c r="A44" s="93" t="s">
        <v>52</v>
      </c>
      <c r="B44" s="94">
        <v>39100</v>
      </c>
      <c r="C44" s="94"/>
      <c r="D44" s="94">
        <v>48075</v>
      </c>
      <c r="E44" s="94"/>
      <c r="F44" s="94">
        <v>44500</v>
      </c>
      <c r="G44" s="94"/>
      <c r="H44" s="79"/>
    </row>
    <row r="45" spans="1:8">
      <c r="A45" s="93" t="s">
        <v>53</v>
      </c>
      <c r="B45" s="94">
        <v>36400</v>
      </c>
      <c r="C45" s="94"/>
      <c r="D45" s="94">
        <v>26525</v>
      </c>
      <c r="E45" s="94"/>
      <c r="F45" s="94">
        <v>34500</v>
      </c>
      <c r="G45" s="94"/>
      <c r="H45" s="79"/>
    </row>
    <row r="46" spans="1:8">
      <c r="A46" s="93" t="s">
        <v>54</v>
      </c>
      <c r="B46" s="94">
        <f>B23+B24+B26</f>
        <v>7500</v>
      </c>
      <c r="C46" s="94"/>
      <c r="D46" s="94">
        <v>10200</v>
      </c>
      <c r="E46" s="94"/>
      <c r="F46" s="94">
        <v>16000</v>
      </c>
      <c r="G46" s="94"/>
      <c r="H46" s="79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3" t="s">
        <v>0</v>
      </c>
      <c r="B1" s="63"/>
      <c r="C1" s="63"/>
      <c r="D1" s="63"/>
      <c r="E1" s="63"/>
      <c r="F1" s="63"/>
      <c r="G1" s="63"/>
      <c r="H1" s="63"/>
    </row>
    <row r="2" ht="27" customHeight="1" spans="1:8">
      <c r="A2" s="64"/>
      <c r="B2" s="64"/>
      <c r="C2" s="64"/>
      <c r="D2" s="64"/>
      <c r="E2" s="64"/>
      <c r="F2" s="64"/>
      <c r="G2" s="64"/>
      <c r="H2" s="65" t="s">
        <v>1</v>
      </c>
    </row>
    <row r="3" ht="21.75" customHeight="1" spans="1:8">
      <c r="A3" s="66" t="s">
        <v>2</v>
      </c>
      <c r="B3" s="66" t="s">
        <v>3</v>
      </c>
      <c r="C3" s="66"/>
      <c r="D3" s="66" t="s">
        <v>4</v>
      </c>
      <c r="E3" s="66"/>
      <c r="F3" s="67" t="s">
        <v>5</v>
      </c>
      <c r="G3" s="68"/>
      <c r="H3" s="66" t="s">
        <v>6</v>
      </c>
    </row>
    <row r="4" ht="24.75" customHeight="1" spans="1:8">
      <c r="A4" s="66"/>
      <c r="B4" s="69" t="s">
        <v>7</v>
      </c>
      <c r="C4" s="69" t="s">
        <v>8</v>
      </c>
      <c r="D4" s="69" t="s">
        <v>7</v>
      </c>
      <c r="E4" s="69" t="s">
        <v>8</v>
      </c>
      <c r="F4" s="69" t="s">
        <v>7</v>
      </c>
      <c r="G4" s="69" t="s">
        <v>8</v>
      </c>
      <c r="H4" s="66"/>
    </row>
    <row r="5" customFormat="1" ht="17.25" customHeight="1" spans="1:8">
      <c r="A5" s="70" t="s">
        <v>9</v>
      </c>
      <c r="B5" s="71">
        <f t="shared" ref="B5:G5" si="0">SUM(B6:B20)</f>
        <v>73800</v>
      </c>
      <c r="C5" s="71">
        <v>34753</v>
      </c>
      <c r="D5" s="71">
        <f t="shared" si="0"/>
        <v>72800</v>
      </c>
      <c r="E5" s="72">
        <f t="shared" si="0"/>
        <v>36951</v>
      </c>
      <c r="F5" s="72">
        <f t="shared" si="0"/>
        <v>81000</v>
      </c>
      <c r="G5" s="72">
        <f t="shared" si="0"/>
        <v>41022.25</v>
      </c>
      <c r="H5" s="72"/>
    </row>
    <row r="6" ht="17.25" customHeight="1" spans="1:8">
      <c r="A6" s="73" t="s">
        <v>10</v>
      </c>
      <c r="B6" s="74">
        <v>30</v>
      </c>
      <c r="C6" s="74"/>
      <c r="D6" s="74">
        <v>30</v>
      </c>
      <c r="E6" s="74"/>
      <c r="F6" s="74">
        <v>30</v>
      </c>
      <c r="G6" s="74"/>
      <c r="H6" s="75"/>
    </row>
    <row r="7" ht="17.25" customHeight="1" spans="1:8">
      <c r="A7" s="73" t="s">
        <v>11</v>
      </c>
      <c r="B7" s="74">
        <v>31400</v>
      </c>
      <c r="C7" s="74">
        <v>5887</v>
      </c>
      <c r="D7" s="74">
        <v>39970</v>
      </c>
      <c r="E7" s="76">
        <v>14988</v>
      </c>
      <c r="F7" s="76">
        <v>45070</v>
      </c>
      <c r="G7" s="77">
        <f>F7*0.375</f>
        <v>16901.25</v>
      </c>
      <c r="H7" s="78" t="s">
        <v>12</v>
      </c>
    </row>
    <row r="8" ht="17.25" customHeight="1" spans="1:8">
      <c r="A8" s="73" t="s">
        <v>13</v>
      </c>
      <c r="B8" s="74">
        <v>300</v>
      </c>
      <c r="C8" s="74">
        <v>225</v>
      </c>
      <c r="D8" s="74"/>
      <c r="E8" s="76"/>
      <c r="F8" s="76"/>
      <c r="G8" s="76"/>
      <c r="H8" s="78"/>
    </row>
    <row r="9" ht="17.25" customHeight="1" spans="1:8">
      <c r="A9" s="73" t="s">
        <v>14</v>
      </c>
      <c r="B9" s="74">
        <v>13600</v>
      </c>
      <c r="C9" s="74">
        <f>B9*0.75</f>
        <v>10200</v>
      </c>
      <c r="D9" s="74"/>
      <c r="E9" s="76"/>
      <c r="F9" s="76"/>
      <c r="G9" s="76"/>
      <c r="H9" s="78"/>
    </row>
    <row r="10" ht="17.25" customHeight="1" spans="1:8">
      <c r="A10" s="73" t="s">
        <v>15</v>
      </c>
      <c r="B10" s="74">
        <v>7750</v>
      </c>
      <c r="C10" s="74">
        <f t="shared" ref="C10:G10" si="1">B10*0.28</f>
        <v>2170</v>
      </c>
      <c r="D10" s="74">
        <v>8500</v>
      </c>
      <c r="E10" s="76">
        <f t="shared" si="1"/>
        <v>2380</v>
      </c>
      <c r="F10" s="76">
        <v>9200</v>
      </c>
      <c r="G10" s="76">
        <f t="shared" si="1"/>
        <v>2576</v>
      </c>
      <c r="H10" s="79"/>
    </row>
    <row r="11" ht="17.25" customHeight="1" spans="1:8">
      <c r="A11" s="73" t="s">
        <v>16</v>
      </c>
      <c r="B11" s="74">
        <v>3520</v>
      </c>
      <c r="C11" s="74">
        <f>B11*0.28</f>
        <v>985.6</v>
      </c>
      <c r="D11" s="74">
        <v>3600</v>
      </c>
      <c r="E11" s="76">
        <v>1008</v>
      </c>
      <c r="F11" s="76">
        <v>4000</v>
      </c>
      <c r="G11" s="76">
        <f>F11*0.28</f>
        <v>1120</v>
      </c>
      <c r="H11" s="79"/>
    </row>
    <row r="12" ht="17.25" customHeight="1" spans="1:8">
      <c r="A12" s="73" t="s">
        <v>17</v>
      </c>
      <c r="B12" s="74">
        <v>6300</v>
      </c>
      <c r="C12" s="74">
        <f t="shared" ref="C12:G12" si="2">B12*0.7</f>
        <v>4410</v>
      </c>
      <c r="D12" s="74">
        <v>7000</v>
      </c>
      <c r="E12" s="76">
        <f t="shared" si="2"/>
        <v>4900</v>
      </c>
      <c r="F12" s="76">
        <v>7500</v>
      </c>
      <c r="G12" s="76">
        <f t="shared" si="2"/>
        <v>5250</v>
      </c>
      <c r="H12" s="79"/>
    </row>
    <row r="13" ht="17.25" customHeight="1" spans="1:8">
      <c r="A13" s="73" t="s">
        <v>18</v>
      </c>
      <c r="B13" s="74">
        <v>100</v>
      </c>
      <c r="C13" s="74">
        <f t="shared" ref="C13:G13" si="3">B13*0.75</f>
        <v>75</v>
      </c>
      <c r="D13" s="74">
        <v>100</v>
      </c>
      <c r="E13" s="76">
        <f t="shared" si="3"/>
        <v>75</v>
      </c>
      <c r="F13" s="76">
        <v>100</v>
      </c>
      <c r="G13" s="76">
        <f t="shared" si="3"/>
        <v>75</v>
      </c>
      <c r="H13" s="79"/>
    </row>
    <row r="14" ht="17.25" customHeight="1" spans="1:8">
      <c r="A14" s="73" t="s">
        <v>19</v>
      </c>
      <c r="B14" s="74">
        <v>1400</v>
      </c>
      <c r="C14" s="74">
        <v>1400</v>
      </c>
      <c r="D14" s="74">
        <v>3500</v>
      </c>
      <c r="E14" s="74">
        <f t="shared" ref="E14:E17" si="4">D14</f>
        <v>3500</v>
      </c>
      <c r="F14" s="74">
        <v>4500</v>
      </c>
      <c r="G14" s="74">
        <v>4500</v>
      </c>
      <c r="H14" s="79"/>
    </row>
    <row r="15" ht="17.25" customHeight="1" spans="1:8">
      <c r="A15" s="73" t="s">
        <v>20</v>
      </c>
      <c r="B15" s="74">
        <v>3300</v>
      </c>
      <c r="C15" s="74">
        <v>3300</v>
      </c>
      <c r="D15" s="74">
        <v>4000</v>
      </c>
      <c r="E15" s="74">
        <f t="shared" si="4"/>
        <v>4000</v>
      </c>
      <c r="F15" s="74">
        <v>4000</v>
      </c>
      <c r="G15" s="74">
        <v>4000</v>
      </c>
      <c r="H15" s="79"/>
    </row>
    <row r="16" ht="17.25" customHeight="1" spans="1:8">
      <c r="A16" s="73" t="s">
        <v>21</v>
      </c>
      <c r="B16" s="74">
        <v>220</v>
      </c>
      <c r="C16" s="74">
        <v>220</v>
      </c>
      <c r="D16" s="74">
        <v>240</v>
      </c>
      <c r="E16" s="74">
        <f t="shared" si="4"/>
        <v>240</v>
      </c>
      <c r="F16" s="74">
        <v>300</v>
      </c>
      <c r="G16" s="74">
        <v>300</v>
      </c>
      <c r="H16" s="79"/>
    </row>
    <row r="17" ht="17.25" customHeight="1" spans="1:8">
      <c r="A17" s="73" t="s">
        <v>22</v>
      </c>
      <c r="B17" s="74">
        <v>2500</v>
      </c>
      <c r="C17" s="74">
        <v>2500</v>
      </c>
      <c r="D17" s="74">
        <v>2800</v>
      </c>
      <c r="E17" s="74">
        <f t="shared" si="4"/>
        <v>2800</v>
      </c>
      <c r="F17" s="74">
        <v>2900</v>
      </c>
      <c r="G17" s="74">
        <v>2900</v>
      </c>
      <c r="H17" s="79"/>
    </row>
    <row r="18" ht="17.25" customHeight="1" spans="1:8">
      <c r="A18" s="73" t="s">
        <v>23</v>
      </c>
      <c r="B18" s="74">
        <v>600</v>
      </c>
      <c r="C18" s="74">
        <v>600</v>
      </c>
      <c r="D18" s="74"/>
      <c r="E18" s="74"/>
      <c r="F18" s="74"/>
      <c r="G18" s="74"/>
      <c r="H18" s="79"/>
    </row>
    <row r="19" ht="17.25" customHeight="1" spans="1:8">
      <c r="A19" s="73" t="s">
        <v>24</v>
      </c>
      <c r="B19" s="74">
        <v>780</v>
      </c>
      <c r="C19" s="74">
        <v>780</v>
      </c>
      <c r="D19" s="74">
        <v>800</v>
      </c>
      <c r="E19" s="74">
        <f t="shared" ref="E19:E24" si="5">D19</f>
        <v>800</v>
      </c>
      <c r="F19" s="74">
        <v>900</v>
      </c>
      <c r="G19" s="74">
        <v>900</v>
      </c>
      <c r="H19" s="79"/>
    </row>
    <row r="20" ht="17.25" customHeight="1" spans="1:8">
      <c r="A20" s="73" t="s">
        <v>25</v>
      </c>
      <c r="B20" s="80">
        <v>2000</v>
      </c>
      <c r="C20" s="80">
        <v>2000</v>
      </c>
      <c r="D20" s="80">
        <v>2260</v>
      </c>
      <c r="E20" s="74">
        <f t="shared" si="5"/>
        <v>2260</v>
      </c>
      <c r="F20" s="74">
        <v>2500</v>
      </c>
      <c r="G20" s="74">
        <v>2500</v>
      </c>
      <c r="H20" s="79"/>
    </row>
    <row r="21" customFormat="1" ht="17.25" customHeight="1" spans="1:8">
      <c r="A21" s="70" t="s">
        <v>26</v>
      </c>
      <c r="B21" s="71">
        <f t="shared" ref="B21:G21" si="6">SUM(B22:B27)</f>
        <v>9200</v>
      </c>
      <c r="C21" s="71">
        <f t="shared" si="6"/>
        <v>9200</v>
      </c>
      <c r="D21" s="81">
        <f t="shared" si="6"/>
        <v>12000</v>
      </c>
      <c r="E21" s="81">
        <f t="shared" si="6"/>
        <v>12000</v>
      </c>
      <c r="F21" s="81">
        <f t="shared" si="6"/>
        <v>14000</v>
      </c>
      <c r="G21" s="81">
        <f t="shared" si="6"/>
        <v>14000</v>
      </c>
      <c r="H21" s="82"/>
    </row>
    <row r="22" ht="17.25" customHeight="1" spans="1:8">
      <c r="A22" s="73" t="s">
        <v>27</v>
      </c>
      <c r="B22" s="74">
        <v>1700</v>
      </c>
      <c r="C22" s="74">
        <v>1700</v>
      </c>
      <c r="D22" s="74">
        <v>1800</v>
      </c>
      <c r="E22" s="76">
        <f t="shared" si="5"/>
        <v>1800</v>
      </c>
      <c r="F22" s="76">
        <v>2000</v>
      </c>
      <c r="G22" s="76">
        <v>2000</v>
      </c>
      <c r="H22" s="79"/>
    </row>
    <row r="23" ht="17.25" customHeight="1" spans="1:8">
      <c r="A23" s="73" t="s">
        <v>28</v>
      </c>
      <c r="B23" s="74">
        <v>2900</v>
      </c>
      <c r="C23" s="74">
        <v>2900</v>
      </c>
      <c r="D23" s="74">
        <v>2800</v>
      </c>
      <c r="E23" s="76">
        <f t="shared" si="5"/>
        <v>2800</v>
      </c>
      <c r="F23" s="76">
        <v>3800</v>
      </c>
      <c r="G23" s="76">
        <v>3800</v>
      </c>
      <c r="H23" s="79"/>
    </row>
    <row r="24" ht="17.25" customHeight="1" spans="1:8">
      <c r="A24" s="73" t="s">
        <v>29</v>
      </c>
      <c r="B24" s="74">
        <v>2500</v>
      </c>
      <c r="C24" s="74">
        <v>2500</v>
      </c>
      <c r="D24" s="74">
        <v>2400</v>
      </c>
      <c r="E24" s="76">
        <f t="shared" si="5"/>
        <v>2400</v>
      </c>
      <c r="F24" s="76">
        <v>2200</v>
      </c>
      <c r="G24" s="76">
        <v>2200</v>
      </c>
      <c r="H24" s="79"/>
    </row>
    <row r="25" ht="17.25" customHeight="1" spans="1:8">
      <c r="A25" s="73" t="s">
        <v>30</v>
      </c>
      <c r="B25" s="74"/>
      <c r="C25" s="74"/>
      <c r="D25" s="74"/>
      <c r="E25" s="76"/>
      <c r="F25" s="76"/>
      <c r="G25" s="76"/>
      <c r="H25" s="79"/>
    </row>
    <row r="26" ht="17.25" customHeight="1" spans="1:8">
      <c r="A26" s="73" t="s">
        <v>31</v>
      </c>
      <c r="B26" s="74">
        <v>2100</v>
      </c>
      <c r="C26" s="74">
        <v>2100</v>
      </c>
      <c r="D26" s="74">
        <v>5000</v>
      </c>
      <c r="E26" s="76">
        <f>D26</f>
        <v>5000</v>
      </c>
      <c r="F26" s="76">
        <v>6000</v>
      </c>
      <c r="G26" s="76">
        <v>6000</v>
      </c>
      <c r="H26" s="79"/>
    </row>
    <row r="27" ht="17.25" customHeight="1" spans="1:8">
      <c r="A27" s="73" t="s">
        <v>32</v>
      </c>
      <c r="B27" s="83"/>
      <c r="C27" s="83"/>
      <c r="D27" s="83"/>
      <c r="E27" s="76"/>
      <c r="F27" s="76"/>
      <c r="G27" s="76"/>
      <c r="H27" s="79"/>
    </row>
    <row r="28" customFormat="1" ht="17.25" customHeight="1" spans="1:8">
      <c r="A28" s="71" t="s">
        <v>33</v>
      </c>
      <c r="B28" s="71">
        <f t="shared" ref="B28:G28" si="7">B5+B21</f>
        <v>83000</v>
      </c>
      <c r="C28" s="71">
        <v>43953</v>
      </c>
      <c r="D28" s="81">
        <f t="shared" si="7"/>
        <v>84800</v>
      </c>
      <c r="E28" s="84">
        <f t="shared" si="7"/>
        <v>48951</v>
      </c>
      <c r="F28" s="84">
        <f t="shared" si="7"/>
        <v>95000</v>
      </c>
      <c r="G28" s="84">
        <f t="shared" si="7"/>
        <v>55022.25</v>
      </c>
      <c r="H28" s="85"/>
    </row>
    <row r="29" s="62" customFormat="1" ht="17.25" customHeight="1" spans="1:8">
      <c r="A29" s="86" t="s">
        <v>34</v>
      </c>
      <c r="B29" s="87" t="s">
        <v>7</v>
      </c>
      <c r="C29" s="86" t="s">
        <v>35</v>
      </c>
      <c r="D29" s="88" t="s">
        <v>55</v>
      </c>
      <c r="E29" s="89" t="s">
        <v>56</v>
      </c>
      <c r="F29" s="88" t="s">
        <v>55</v>
      </c>
      <c r="G29" s="89" t="s">
        <v>56</v>
      </c>
      <c r="H29" s="90"/>
    </row>
    <row r="30" customFormat="1" ht="17.25" customHeight="1" spans="1:8">
      <c r="A30" s="91" t="s">
        <v>36</v>
      </c>
      <c r="B30" s="71"/>
      <c r="C30" s="71">
        <f>SUM(C31:C34)</f>
        <v>30342</v>
      </c>
      <c r="D30" s="81"/>
      <c r="E30" s="81">
        <f>SUM(E31:E34)</f>
        <v>27275</v>
      </c>
      <c r="F30" s="81"/>
      <c r="G30" s="81">
        <f>SUM(G31:G34)</f>
        <v>30485</v>
      </c>
      <c r="H30" s="85"/>
    </row>
    <row r="31" ht="17.25" customHeight="1" spans="1:8">
      <c r="A31" s="92" t="s">
        <v>37</v>
      </c>
      <c r="B31" s="83">
        <v>30</v>
      </c>
      <c r="C31" s="83">
        <f>B31</f>
        <v>30</v>
      </c>
      <c r="D31" s="83">
        <v>30</v>
      </c>
      <c r="E31" s="74">
        <v>30</v>
      </c>
      <c r="F31" s="74">
        <v>30</v>
      </c>
      <c r="G31" s="74">
        <v>30</v>
      </c>
      <c r="H31" s="79"/>
    </row>
    <row r="32" ht="17.25" customHeight="1" spans="1:8">
      <c r="A32" s="73" t="s">
        <v>38</v>
      </c>
      <c r="B32" s="83">
        <v>31400</v>
      </c>
      <c r="C32" s="83">
        <f>B32*0.75</f>
        <v>23550</v>
      </c>
      <c r="D32" s="83">
        <v>39970</v>
      </c>
      <c r="E32" s="74">
        <f>D32*0.5</f>
        <v>19985</v>
      </c>
      <c r="F32" s="74">
        <f>F7</f>
        <v>45070</v>
      </c>
      <c r="G32" s="74">
        <f>F32*0.5</f>
        <v>22535</v>
      </c>
      <c r="H32" s="78" t="s">
        <v>39</v>
      </c>
    </row>
    <row r="33" ht="17.25" customHeight="1" spans="1:8">
      <c r="A33" s="73" t="s">
        <v>40</v>
      </c>
      <c r="B33" s="83">
        <v>7750</v>
      </c>
      <c r="C33" s="83">
        <f t="shared" ref="C33:G33" si="8">B33*0.6</f>
        <v>4650</v>
      </c>
      <c r="D33" s="83">
        <v>8500</v>
      </c>
      <c r="E33" s="83">
        <f t="shared" si="8"/>
        <v>5100</v>
      </c>
      <c r="F33" s="83">
        <f>F10</f>
        <v>9200</v>
      </c>
      <c r="G33" s="83">
        <f t="shared" si="8"/>
        <v>5520</v>
      </c>
      <c r="H33" s="79"/>
    </row>
    <row r="34" ht="17.25" customHeight="1" spans="1:8">
      <c r="A34" s="73" t="s">
        <v>41</v>
      </c>
      <c r="B34" s="83">
        <v>3520</v>
      </c>
      <c r="C34" s="83">
        <f t="shared" ref="C34:G34" si="9">B34*0.6</f>
        <v>2112</v>
      </c>
      <c r="D34" s="83">
        <v>3600</v>
      </c>
      <c r="E34" s="83">
        <f t="shared" si="9"/>
        <v>2160</v>
      </c>
      <c r="F34" s="83">
        <f>F11</f>
        <v>4000</v>
      </c>
      <c r="G34" s="83">
        <f t="shared" si="9"/>
        <v>2400</v>
      </c>
      <c r="H34" s="79"/>
    </row>
    <row r="35" customFormat="1" ht="17.25" customHeight="1" spans="1:8">
      <c r="A35" s="91" t="s">
        <v>42</v>
      </c>
      <c r="B35" s="71"/>
      <c r="C35" s="71">
        <v>8705</v>
      </c>
      <c r="D35" s="81"/>
      <c r="E35" s="84">
        <f>SUM(E36:E42)</f>
        <v>8574</v>
      </c>
      <c r="F35" s="84"/>
      <c r="G35" s="84">
        <f>SUM(G36:G42)</f>
        <v>9492.75</v>
      </c>
      <c r="H35" s="85"/>
    </row>
    <row r="36" ht="17.25" customHeight="1" spans="1:8">
      <c r="A36" s="73" t="s">
        <v>43</v>
      </c>
      <c r="B36" s="83">
        <v>31400</v>
      </c>
      <c r="C36" s="83">
        <f>B36*0.0625</f>
        <v>1962.5</v>
      </c>
      <c r="D36" s="83">
        <v>39970</v>
      </c>
      <c r="E36" s="74">
        <v>4997</v>
      </c>
      <c r="F36" s="74">
        <f t="shared" ref="F36:F40" si="10">F7</f>
        <v>45070</v>
      </c>
      <c r="G36" s="74">
        <f>F36*0.125</f>
        <v>5633.75</v>
      </c>
      <c r="H36" s="78" t="s">
        <v>44</v>
      </c>
    </row>
    <row r="37" ht="17.25" customHeight="1" spans="1:8">
      <c r="A37" s="73" t="s">
        <v>45</v>
      </c>
      <c r="B37" s="83">
        <v>300</v>
      </c>
      <c r="C37" s="83">
        <f t="shared" ref="C37:C41" si="11">B37*0.25</f>
        <v>75</v>
      </c>
      <c r="D37" s="83"/>
      <c r="E37" s="74"/>
      <c r="F37" s="74"/>
      <c r="G37" s="74"/>
      <c r="H37" s="78"/>
    </row>
    <row r="38" ht="17.25" customHeight="1" spans="1:8">
      <c r="A38" s="73" t="s">
        <v>46</v>
      </c>
      <c r="B38" s="83">
        <v>13600</v>
      </c>
      <c r="C38" s="83">
        <f t="shared" si="11"/>
        <v>3400</v>
      </c>
      <c r="D38" s="83"/>
      <c r="E38" s="74"/>
      <c r="F38" s="74"/>
      <c r="G38" s="74"/>
      <c r="H38" s="79"/>
    </row>
    <row r="39" ht="17.25" customHeight="1" spans="1:8">
      <c r="A39" s="73" t="s">
        <v>47</v>
      </c>
      <c r="B39" s="83">
        <v>7750</v>
      </c>
      <c r="C39" s="83">
        <f t="shared" ref="C39:G39" si="12">B39*0.12</f>
        <v>930</v>
      </c>
      <c r="D39" s="83">
        <v>8500</v>
      </c>
      <c r="E39" s="83">
        <f t="shared" si="12"/>
        <v>1020</v>
      </c>
      <c r="F39" s="83">
        <f t="shared" si="10"/>
        <v>9200</v>
      </c>
      <c r="G39" s="83">
        <f t="shared" si="12"/>
        <v>1104</v>
      </c>
      <c r="H39" s="79"/>
    </row>
    <row r="40" ht="17.25" customHeight="1" spans="1:8">
      <c r="A40" s="73" t="s">
        <v>48</v>
      </c>
      <c r="B40" s="83">
        <v>3520</v>
      </c>
      <c r="C40" s="83">
        <f t="shared" ref="C40:G40" si="13">B40*0.12</f>
        <v>422.4</v>
      </c>
      <c r="D40" s="83">
        <v>3600</v>
      </c>
      <c r="E40" s="83">
        <f t="shared" si="13"/>
        <v>432</v>
      </c>
      <c r="F40" s="83">
        <f t="shared" si="10"/>
        <v>4000</v>
      </c>
      <c r="G40" s="83">
        <f t="shared" si="13"/>
        <v>480</v>
      </c>
      <c r="H40" s="79"/>
    </row>
    <row r="41" ht="17.25" customHeight="1" spans="1:8">
      <c r="A41" s="92" t="s">
        <v>49</v>
      </c>
      <c r="B41" s="83">
        <v>100</v>
      </c>
      <c r="C41" s="83">
        <f t="shared" si="11"/>
        <v>25</v>
      </c>
      <c r="D41" s="83">
        <v>100</v>
      </c>
      <c r="E41" s="83">
        <f>D41*0.25</f>
        <v>25</v>
      </c>
      <c r="F41" s="83">
        <f>F13</f>
        <v>100</v>
      </c>
      <c r="G41" s="83">
        <f>F41*0.25</f>
        <v>25</v>
      </c>
      <c r="H41" s="79"/>
    </row>
    <row r="42" ht="17.25" customHeight="1" spans="1:8">
      <c r="A42" s="92" t="s">
        <v>50</v>
      </c>
      <c r="B42" s="74">
        <v>6300</v>
      </c>
      <c r="C42" s="74">
        <f t="shared" ref="C42:G42" si="14">B42*0.3</f>
        <v>1890</v>
      </c>
      <c r="D42" s="74">
        <v>7000</v>
      </c>
      <c r="E42" s="74">
        <f t="shared" si="14"/>
        <v>2100</v>
      </c>
      <c r="F42" s="74">
        <f>F12</f>
        <v>7500</v>
      </c>
      <c r="G42" s="74">
        <f t="shared" si="14"/>
        <v>2250</v>
      </c>
      <c r="H42" s="79"/>
    </row>
    <row r="43" customFormat="1" ht="17.25" customHeight="1" spans="1:8">
      <c r="A43" s="91" t="s">
        <v>51</v>
      </c>
      <c r="B43" s="71">
        <f t="shared" ref="B43:F43" si="15">C28+C30+C35</f>
        <v>83000</v>
      </c>
      <c r="C43" s="71"/>
      <c r="D43" s="84">
        <f t="shared" si="15"/>
        <v>84800</v>
      </c>
      <c r="E43" s="84"/>
      <c r="F43" s="84">
        <f t="shared" si="15"/>
        <v>95000</v>
      </c>
      <c r="G43" s="81"/>
      <c r="H43" s="85"/>
    </row>
    <row r="44" spans="1:8">
      <c r="A44" s="93" t="s">
        <v>52</v>
      </c>
      <c r="B44" s="94">
        <v>39100</v>
      </c>
      <c r="C44" s="94"/>
      <c r="D44" s="94">
        <v>48075</v>
      </c>
      <c r="E44" s="94"/>
      <c r="F44" s="94">
        <v>53840</v>
      </c>
      <c r="G44" s="94"/>
      <c r="H44" s="79"/>
    </row>
    <row r="45" spans="1:8">
      <c r="A45" s="93" t="s">
        <v>53</v>
      </c>
      <c r="B45" s="94">
        <v>36400</v>
      </c>
      <c r="C45" s="94"/>
      <c r="D45" s="94">
        <v>26525</v>
      </c>
      <c r="E45" s="94"/>
      <c r="F45" s="94">
        <v>29160</v>
      </c>
      <c r="G45" s="94"/>
      <c r="H45" s="79"/>
    </row>
    <row r="46" spans="1:8">
      <c r="A46" s="93" t="s">
        <v>54</v>
      </c>
      <c r="B46" s="94">
        <f>B23+B24+B26</f>
        <v>7500</v>
      </c>
      <c r="C46" s="94"/>
      <c r="D46" s="94">
        <v>10200</v>
      </c>
      <c r="E46" s="94"/>
      <c r="F46" s="94">
        <f>F21-F22</f>
        <v>12000</v>
      </c>
      <c r="G46" s="94"/>
      <c r="H46" s="79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0" customWidth="1"/>
    <col min="2" max="3" width="15.625" style="41" customWidth="1"/>
    <col min="4" max="4" width="18.25" style="41" customWidth="1"/>
    <col min="5" max="5" width="9" style="40"/>
    <col min="6" max="6" width="23.375" style="41" customWidth="1"/>
    <col min="7" max="16384" width="9" style="40"/>
  </cols>
  <sheetData>
    <row r="1" ht="27.95" customHeight="1" spans="1:6">
      <c r="A1" s="42" t="s">
        <v>57</v>
      </c>
      <c r="B1" s="42"/>
      <c r="C1" s="42"/>
      <c r="D1" s="42"/>
      <c r="E1" s="42"/>
      <c r="F1" s="42"/>
    </row>
    <row r="2" ht="27.95" customHeight="1"/>
    <row r="3" ht="27.95" customHeight="1" spans="1:6">
      <c r="A3" s="43" t="s">
        <v>58</v>
      </c>
      <c r="B3" s="43" t="s">
        <v>59</v>
      </c>
      <c r="C3" s="43" t="s">
        <v>60</v>
      </c>
      <c r="D3" s="43" t="s">
        <v>61</v>
      </c>
      <c r="E3" s="43" t="s">
        <v>62</v>
      </c>
      <c r="F3" s="43" t="s">
        <v>63</v>
      </c>
    </row>
    <row r="4" ht="27.95" customHeight="1" spans="1:6">
      <c r="A4" s="44" t="s">
        <v>64</v>
      </c>
      <c r="B4" s="43" t="s">
        <v>65</v>
      </c>
      <c r="C4" s="43">
        <v>2050299</v>
      </c>
      <c r="D4" s="45" t="s">
        <v>66</v>
      </c>
      <c r="E4" s="44">
        <v>1477</v>
      </c>
      <c r="F4" s="46" t="s">
        <v>67</v>
      </c>
    </row>
    <row r="5" ht="27.95" customHeight="1" spans="1:6">
      <c r="A5" s="44"/>
      <c r="B5" s="43" t="s">
        <v>65</v>
      </c>
      <c r="C5" s="43">
        <v>2050299</v>
      </c>
      <c r="D5" s="45" t="s">
        <v>66</v>
      </c>
      <c r="E5" s="44">
        <v>37</v>
      </c>
      <c r="F5" s="47" t="s">
        <v>68</v>
      </c>
    </row>
    <row r="6" ht="27.95" customHeight="1" spans="1:6">
      <c r="A6" s="44"/>
      <c r="B6" s="43" t="s">
        <v>65</v>
      </c>
      <c r="C6" s="43">
        <v>2050299</v>
      </c>
      <c r="D6" s="45" t="s">
        <v>66</v>
      </c>
      <c r="E6" s="44">
        <v>85</v>
      </c>
      <c r="F6" s="47" t="s">
        <v>69</v>
      </c>
    </row>
    <row r="7" ht="27.95" customHeight="1" spans="1:6">
      <c r="A7" s="44"/>
      <c r="B7" s="43" t="s">
        <v>70</v>
      </c>
      <c r="C7" s="43"/>
      <c r="D7" s="43"/>
      <c r="E7" s="44">
        <f>SUM(E4:E6)</f>
        <v>1599</v>
      </c>
      <c r="F7" s="43"/>
    </row>
    <row r="8" ht="27.95" customHeight="1" spans="1:6">
      <c r="A8" s="44" t="s">
        <v>71</v>
      </c>
      <c r="B8" s="43" t="s">
        <v>72</v>
      </c>
      <c r="C8" s="48">
        <v>2040499</v>
      </c>
      <c r="D8" s="49" t="s">
        <v>73</v>
      </c>
      <c r="E8" s="44">
        <v>120</v>
      </c>
      <c r="F8" s="50" t="s">
        <v>74</v>
      </c>
    </row>
    <row r="9" ht="27.95" customHeight="1" spans="1:6">
      <c r="A9" s="44"/>
      <c r="B9" s="43" t="s">
        <v>75</v>
      </c>
      <c r="C9" s="48">
        <v>2040599</v>
      </c>
      <c r="D9" s="49" t="s">
        <v>76</v>
      </c>
      <c r="E9" s="44">
        <v>205</v>
      </c>
      <c r="F9" s="50" t="s">
        <v>74</v>
      </c>
    </row>
    <row r="10" ht="27.95" customHeight="1" spans="1:6">
      <c r="A10" s="44"/>
      <c r="B10" s="43" t="s">
        <v>77</v>
      </c>
      <c r="C10" s="48">
        <v>2040699</v>
      </c>
      <c r="D10" s="49" t="s">
        <v>78</v>
      </c>
      <c r="E10" s="44">
        <v>49</v>
      </c>
      <c r="F10" s="50" t="s">
        <v>74</v>
      </c>
    </row>
    <row r="11" ht="27.95" customHeight="1" spans="1:6">
      <c r="A11" s="44"/>
      <c r="B11" s="43" t="s">
        <v>70</v>
      </c>
      <c r="C11" s="43"/>
      <c r="D11" s="43"/>
      <c r="E11" s="44">
        <f>SUM(E8:E10)</f>
        <v>374</v>
      </c>
      <c r="F11" s="50"/>
    </row>
    <row r="12" ht="27.95" customHeight="1" spans="1:6">
      <c r="A12" s="44" t="s">
        <v>79</v>
      </c>
      <c r="B12" s="43" t="s">
        <v>80</v>
      </c>
      <c r="C12" s="43">
        <v>2100509</v>
      </c>
      <c r="D12" s="51" t="s">
        <v>81</v>
      </c>
      <c r="E12" s="44">
        <v>55</v>
      </c>
      <c r="F12" s="46" t="s">
        <v>82</v>
      </c>
    </row>
    <row r="13" ht="27.95" customHeight="1" spans="1:6">
      <c r="A13" s="44"/>
      <c r="B13" s="43" t="s">
        <v>83</v>
      </c>
      <c r="C13" s="43">
        <v>2100508</v>
      </c>
      <c r="D13" s="52" t="s">
        <v>84</v>
      </c>
      <c r="E13" s="44">
        <v>2975</v>
      </c>
      <c r="F13" s="47" t="s">
        <v>85</v>
      </c>
    </row>
    <row r="14" ht="27.95" customHeight="1" spans="1:6">
      <c r="A14" s="44"/>
      <c r="B14" s="43" t="s">
        <v>83</v>
      </c>
      <c r="C14" s="43">
        <v>2100506</v>
      </c>
      <c r="D14" s="53" t="s">
        <v>86</v>
      </c>
      <c r="E14" s="44">
        <v>7987</v>
      </c>
      <c r="F14" s="47" t="s">
        <v>87</v>
      </c>
    </row>
    <row r="15" ht="27.95" customHeight="1" spans="1:6">
      <c r="A15" s="44"/>
      <c r="B15" s="43" t="s">
        <v>70</v>
      </c>
      <c r="C15" s="43"/>
      <c r="D15" s="43"/>
      <c r="E15" s="44">
        <f>SUM(E12:E14)</f>
        <v>11017</v>
      </c>
      <c r="F15" s="43"/>
    </row>
    <row r="16" ht="27.95" customHeight="1" spans="1:6">
      <c r="A16" s="44" t="s">
        <v>88</v>
      </c>
      <c r="B16" s="43" t="s">
        <v>83</v>
      </c>
      <c r="C16" s="43">
        <v>2080301</v>
      </c>
      <c r="D16" s="54" t="s">
        <v>89</v>
      </c>
      <c r="E16" s="44">
        <v>12851</v>
      </c>
      <c r="F16" s="50" t="s">
        <v>90</v>
      </c>
    </row>
    <row r="17" ht="27.95" customHeight="1" spans="1:6">
      <c r="A17" s="44"/>
      <c r="B17" s="43" t="s">
        <v>83</v>
      </c>
      <c r="C17" s="43">
        <v>2080308</v>
      </c>
      <c r="D17" s="55" t="s">
        <v>91</v>
      </c>
      <c r="E17" s="44">
        <v>4629</v>
      </c>
      <c r="F17" s="50" t="s">
        <v>92</v>
      </c>
    </row>
    <row r="18" ht="27.95" customHeight="1" spans="1:6">
      <c r="A18" s="44"/>
      <c r="B18" s="43" t="s">
        <v>83</v>
      </c>
      <c r="C18" s="43">
        <v>2080308</v>
      </c>
      <c r="D18" s="55" t="s">
        <v>91</v>
      </c>
      <c r="E18" s="44">
        <v>229</v>
      </c>
      <c r="F18" s="46" t="s">
        <v>93</v>
      </c>
    </row>
    <row r="19" ht="27.95" customHeight="1" spans="1:6">
      <c r="A19" s="44"/>
      <c r="B19" s="43" t="s">
        <v>70</v>
      </c>
      <c r="C19" s="43"/>
      <c r="D19" s="43"/>
      <c r="E19" s="44">
        <f>SUM(E16:E18)</f>
        <v>17709</v>
      </c>
      <c r="F19" s="47"/>
    </row>
    <row r="20" ht="27.95" customHeight="1" spans="1:6">
      <c r="A20" s="44" t="s">
        <v>94</v>
      </c>
      <c r="B20" s="43" t="s">
        <v>95</v>
      </c>
      <c r="C20" s="43">
        <v>2130701</v>
      </c>
      <c r="D20" s="56" t="s">
        <v>96</v>
      </c>
      <c r="E20" s="44">
        <v>676</v>
      </c>
      <c r="F20" s="47" t="s">
        <v>97</v>
      </c>
    </row>
    <row r="21" ht="27.95" customHeight="1" spans="1:6">
      <c r="A21" s="44"/>
      <c r="B21" s="43" t="s">
        <v>95</v>
      </c>
      <c r="C21" s="43">
        <v>2130701</v>
      </c>
      <c r="D21" s="56" t="s">
        <v>96</v>
      </c>
      <c r="E21" s="44">
        <v>38</v>
      </c>
      <c r="F21" s="46" t="s">
        <v>97</v>
      </c>
    </row>
    <row r="22" ht="27.95" customHeight="1" spans="1:6">
      <c r="A22" s="44"/>
      <c r="B22" s="43" t="s">
        <v>70</v>
      </c>
      <c r="C22" s="43"/>
      <c r="D22" s="43"/>
      <c r="E22" s="44">
        <f>SUM(E20:E21)</f>
        <v>714</v>
      </c>
      <c r="F22" s="47"/>
    </row>
    <row r="23" ht="27.95" customHeight="1" spans="1:6">
      <c r="A23" s="44" t="s">
        <v>98</v>
      </c>
      <c r="B23" s="43" t="s">
        <v>99</v>
      </c>
      <c r="C23" s="43">
        <v>2081199</v>
      </c>
      <c r="D23" s="57" t="s">
        <v>100</v>
      </c>
      <c r="E23" s="44">
        <v>78</v>
      </c>
      <c r="F23" s="47" t="s">
        <v>101</v>
      </c>
    </row>
    <row r="24" ht="27.95" customHeight="1" spans="1:6">
      <c r="A24" s="44"/>
      <c r="B24" s="43" t="s">
        <v>70</v>
      </c>
      <c r="C24" s="43"/>
      <c r="D24" s="57"/>
      <c r="E24" s="44">
        <f>SUM(E23)</f>
        <v>78</v>
      </c>
      <c r="F24" s="58"/>
    </row>
    <row r="25" ht="27.95" customHeight="1" spans="1:6">
      <c r="A25" s="44"/>
      <c r="B25" s="43" t="s">
        <v>102</v>
      </c>
      <c r="C25" s="43"/>
      <c r="D25" s="43"/>
      <c r="E25" s="59">
        <f>E7+E11+E15+E19+E22+E24</f>
        <v>31491</v>
      </c>
      <c r="F25" s="50"/>
    </row>
    <row r="26" ht="27.95" customHeight="1" spans="1:6">
      <c r="A26" s="60" t="s">
        <v>103</v>
      </c>
      <c r="F26" s="61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6"/>
  <sheetViews>
    <sheetView tabSelected="1" topLeftCell="C1" workbookViewId="0">
      <selection activeCell="I38" sqref="I38"/>
    </sheetView>
  </sheetViews>
  <sheetFormatPr defaultColWidth="10" defaultRowHeight="13.5" outlineLevelRow="5"/>
  <cols>
    <col min="1" max="1" width="1.125" style="25" customWidth="1"/>
    <col min="2" max="2" width="23.5" style="25" customWidth="1"/>
    <col min="3" max="14" width="10.25" style="25" customWidth="1"/>
    <col min="15" max="15" width="2.625" style="25" customWidth="1"/>
    <col min="16" max="16384" width="10" style="25"/>
  </cols>
  <sheetData>
    <row r="1" s="25" customFormat="1" ht="14.25" customHeight="1" spans="1:2">
      <c r="A1" s="26"/>
      <c r="B1" s="27"/>
    </row>
    <row r="2" s="25" customFormat="1" ht="28.7" customHeight="1" spans="1:14">
      <c r="A2" s="28"/>
      <c r="B2" s="29" t="s">
        <v>104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="25" customFormat="1" ht="14.25" customHeight="1" spans="2:14">
      <c r="B3" s="26"/>
      <c r="C3" s="26"/>
      <c r="D3" s="26"/>
      <c r="E3" s="26"/>
      <c r="F3" s="26"/>
      <c r="G3" s="26"/>
      <c r="H3" s="26"/>
      <c r="I3" s="25"/>
      <c r="J3" s="25"/>
      <c r="K3" s="25"/>
      <c r="L3" s="26"/>
      <c r="M3" s="36" t="s">
        <v>105</v>
      </c>
      <c r="N3" s="36"/>
    </row>
    <row r="4" s="25" customFormat="1" ht="30.2" customHeight="1" spans="2:14">
      <c r="B4" s="30" t="s">
        <v>106</v>
      </c>
      <c r="C4" s="31" t="s">
        <v>107</v>
      </c>
      <c r="D4" s="31"/>
      <c r="E4" s="31"/>
      <c r="F4" s="31" t="s">
        <v>108</v>
      </c>
      <c r="G4" s="31"/>
      <c r="H4" s="31"/>
      <c r="I4" s="31" t="s">
        <v>109</v>
      </c>
      <c r="J4" s="31"/>
      <c r="K4" s="31"/>
      <c r="L4" s="37" t="s">
        <v>110</v>
      </c>
      <c r="M4" s="37"/>
      <c r="N4" s="37"/>
    </row>
    <row r="5" s="25" customFormat="1" ht="27.95" customHeight="1" spans="2:14">
      <c r="B5" s="30"/>
      <c r="C5" s="32"/>
      <c r="D5" s="33" t="s">
        <v>111</v>
      </c>
      <c r="E5" s="33" t="s">
        <v>112</v>
      </c>
      <c r="F5" s="32"/>
      <c r="G5" s="33" t="s">
        <v>111</v>
      </c>
      <c r="H5" s="33" t="s">
        <v>112</v>
      </c>
      <c r="I5" s="32"/>
      <c r="J5" s="33" t="s">
        <v>111</v>
      </c>
      <c r="K5" s="33" t="s">
        <v>112</v>
      </c>
      <c r="L5" s="32"/>
      <c r="M5" s="33" t="s">
        <v>111</v>
      </c>
      <c r="N5" s="38" t="s">
        <v>112</v>
      </c>
    </row>
    <row r="6" s="25" customFormat="1" ht="42.75" customHeight="1" spans="2:14">
      <c r="B6" s="34" t="s">
        <v>113</v>
      </c>
      <c r="C6" s="35">
        <v>12.77</v>
      </c>
      <c r="D6" s="35">
        <v>12.11</v>
      </c>
      <c r="E6" s="35">
        <v>0.66</v>
      </c>
      <c r="F6" s="35">
        <v>17.93</v>
      </c>
      <c r="G6" s="35">
        <v>17.27</v>
      </c>
      <c r="H6" s="35">
        <v>0.66</v>
      </c>
      <c r="I6" s="35">
        <v>19.16</v>
      </c>
      <c r="J6" s="35">
        <v>18.5</v>
      </c>
      <c r="K6" s="35">
        <v>0.66</v>
      </c>
      <c r="L6" s="35">
        <v>23.01</v>
      </c>
      <c r="M6" s="35">
        <v>19.78</v>
      </c>
      <c r="N6" s="39">
        <v>3.23</v>
      </c>
    </row>
  </sheetData>
  <mergeCells count="7">
    <mergeCell ref="B2:N2"/>
    <mergeCell ref="M3:N3"/>
    <mergeCell ref="C4:E4"/>
    <mergeCell ref="F4:H4"/>
    <mergeCell ref="I4:K4"/>
    <mergeCell ref="L4:N4"/>
    <mergeCell ref="B4:B5"/>
  </mergeCells>
  <pageMargins left="0.75" right="0.75" top="0.979166666666667" bottom="0.979166666666667" header="0.509027777777778" footer="0.509027777777778"/>
  <pageSetup paperSize="9" orientation="landscape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114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115</v>
      </c>
      <c r="B4" s="7" t="s">
        <v>62</v>
      </c>
      <c r="C4" s="7" t="s">
        <v>116</v>
      </c>
      <c r="D4" s="7"/>
      <c r="E4" s="7"/>
      <c r="F4" s="7"/>
      <c r="G4" s="7"/>
      <c r="H4" s="7"/>
      <c r="I4" s="7"/>
      <c r="J4" s="7"/>
      <c r="K4" s="7" t="s">
        <v>117</v>
      </c>
      <c r="L4" s="17" t="s">
        <v>118</v>
      </c>
    </row>
    <row r="5" s="2" customFormat="1" ht="21" customHeight="1" spans="1:12">
      <c r="A5" s="7"/>
      <c r="B5" s="7"/>
      <c r="C5" s="7" t="s">
        <v>119</v>
      </c>
      <c r="D5" s="7"/>
      <c r="E5" s="7" t="s">
        <v>120</v>
      </c>
      <c r="F5" s="7" t="s">
        <v>121</v>
      </c>
      <c r="G5" s="7" t="s">
        <v>122</v>
      </c>
      <c r="H5" s="7" t="s">
        <v>123</v>
      </c>
      <c r="I5" s="7" t="s">
        <v>124</v>
      </c>
      <c r="J5" s="7" t="s">
        <v>125</v>
      </c>
      <c r="K5" s="7"/>
      <c r="L5" s="17"/>
    </row>
    <row r="6" s="2" customFormat="1" ht="33" customHeight="1" spans="1:12">
      <c r="A6" s="7"/>
      <c r="B6" s="7"/>
      <c r="C6" s="8" t="s">
        <v>126</v>
      </c>
      <c r="D6" s="8" t="s">
        <v>127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128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129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130</v>
      </c>
    </row>
    <row r="9" ht="21.95" customHeight="1" spans="1:12">
      <c r="A9" s="11" t="s">
        <v>131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132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133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134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135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136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137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138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139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140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141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142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143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144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145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146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147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148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149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150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151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152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153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154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155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156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157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158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159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160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161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162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163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164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165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166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167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168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169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170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171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172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173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174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175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176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177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178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179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180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181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182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183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184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185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186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187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188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189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190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191</v>
      </c>
    </row>
    <row r="69" ht="18.75" customHeight="1" spans="1:12">
      <c r="A69" s="13" t="s">
        <v>192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193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194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195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196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197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198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199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200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201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202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203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204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205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206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207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208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209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210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211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212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213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214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215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216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217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218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219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220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221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222</v>
      </c>
    </row>
    <row r="99" ht="24.95" customHeight="1" spans="1:12">
      <c r="A99" s="13" t="s">
        <v>223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224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225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226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227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228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229</v>
      </c>
    </row>
    <row r="105" ht="18.75" customHeight="1" spans="1:12">
      <c r="A105" s="13" t="s">
        <v>230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229</v>
      </c>
    </row>
    <row r="106" ht="18.75" customHeight="1" spans="1:12">
      <c r="A106" s="13" t="s">
        <v>231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232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229</v>
      </c>
    </row>
    <row r="108" ht="18.75" customHeight="1" spans="1:12">
      <c r="A108" s="13" t="s">
        <v>233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229</v>
      </c>
    </row>
    <row r="109" ht="18.75" customHeight="1" spans="1:12">
      <c r="A109" s="13" t="s">
        <v>234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235</v>
      </c>
    </row>
    <row r="110" ht="18.75" customHeight="1" spans="1:12">
      <c r="A110" s="13" t="s">
        <v>236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229</v>
      </c>
    </row>
    <row r="111" ht="18.75" customHeight="1" spans="1:12">
      <c r="A111" s="13" t="s">
        <v>237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229</v>
      </c>
    </row>
    <row r="112" ht="26.1" customHeight="1" spans="1:12">
      <c r="A112" s="13" t="s">
        <v>238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239</v>
      </c>
    </row>
    <row r="113" ht="18.75" customHeight="1" spans="1:12">
      <c r="A113" s="13" t="s">
        <v>240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241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229</v>
      </c>
    </row>
    <row r="115" ht="18.75" customHeight="1" spans="1:12">
      <c r="A115" s="13" t="s">
        <v>242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229</v>
      </c>
    </row>
    <row r="116" ht="18.75" customHeight="1" spans="1:12">
      <c r="A116" s="13" t="s">
        <v>243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244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245</v>
      </c>
    </row>
    <row r="118" ht="18.75" customHeight="1" spans="1:12">
      <c r="A118" s="13" t="s">
        <v>246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247</v>
      </c>
    </row>
    <row r="119" ht="18.75" customHeight="1" spans="1:12">
      <c r="A119" s="13" t="s">
        <v>248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249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250</v>
      </c>
    </row>
    <row r="121" ht="18.75" customHeight="1" spans="1:12">
      <c r="A121" s="13" t="s">
        <v>251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229</v>
      </c>
    </row>
    <row r="122" ht="45" customHeight="1" spans="1:12">
      <c r="A122" s="13" t="s">
        <v>252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253</v>
      </c>
    </row>
    <row r="123" ht="18.75" customHeight="1" spans="1:12">
      <c r="A123" s="13" t="s">
        <v>254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255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256</v>
      </c>
    </row>
    <row r="125" ht="18.75" customHeight="1" spans="1:12">
      <c r="A125" s="13" t="s">
        <v>257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258</v>
      </c>
    </row>
    <row r="126" ht="18.75" customHeight="1" spans="1:12">
      <c r="A126" s="13" t="s">
        <v>259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260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6.政府债务限额表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2020-03-02T01:38:43Z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